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D39857-10CD-4B8A-BEC4-168E459EFBC9}" xr6:coauthVersionLast="47" xr6:coauthVersionMax="47" xr10:uidLastSave="{00000000-0000-0000-0000-000000000000}"/>
  <bookViews>
    <workbookView xWindow="-120" yWindow="-120" windowWidth="38640" windowHeight="15720" tabRatio="474" activeTab="3"/>
  </bookViews>
  <sheets>
    <sheet name="Gas" sheetId="355" r:id="rId1"/>
    <sheet name="Sheet1" sheetId="281" r:id="rId2"/>
    <sheet name="Forecast" sheetId="352" r:id="rId3"/>
    <sheet name="July 01" sheetId="354" r:id="rId4"/>
    <sheet name="June 01" sheetId="353" r:id="rId5"/>
    <sheet name="May 01" sheetId="351" r:id="rId6"/>
    <sheet name="Apr 01" sheetId="350" r:id="rId7"/>
    <sheet name="Mar 01" sheetId="349" r:id="rId8"/>
    <sheet name="Feb 01" sheetId="348" r:id="rId9"/>
    <sheet name="Jan 01" sheetId="347" r:id="rId10"/>
    <sheet name="Dec 00 " sheetId="345" r:id="rId11"/>
    <sheet name="Nov 00" sheetId="344" r:id="rId12"/>
    <sheet name="Oct 00 " sheetId="343" r:id="rId13"/>
    <sheet name="Sep 00" sheetId="342" r:id="rId14"/>
    <sheet name="Aug 00" sheetId="340" r:id="rId15"/>
    <sheet name="July 00" sheetId="341" r:id="rId16"/>
    <sheet name="June 00" sheetId="338" r:id="rId17"/>
    <sheet name="May 00" sheetId="337" r:id="rId18"/>
    <sheet name="April 00" sheetId="336" r:id="rId19"/>
  </sheets>
  <definedNames>
    <definedName name="_xlnm.Print_Area" localSheetId="6">'Apr 01'!$A$1:$AX$49</definedName>
    <definedName name="_xlnm.Print_Area" localSheetId="18">'April 00'!$B$1:$T$48</definedName>
    <definedName name="_xlnm.Print_Area" localSheetId="14">'Aug 00'!$A$1:$AH$47</definedName>
    <definedName name="_xlnm.Print_Area" localSheetId="10">'Dec 00 '!$A$1:$AZ$49</definedName>
    <definedName name="_xlnm.Print_Area" localSheetId="8">'Feb 01'!$A$1:$AX$49</definedName>
    <definedName name="_xlnm.Print_Area" localSheetId="9">'Jan 01'!$A$1:$AX$49</definedName>
    <definedName name="_xlnm.Print_Area" localSheetId="15">'July 00'!$A$1:$AH$47</definedName>
    <definedName name="_xlnm.Print_Area" localSheetId="3">'July 01'!$A$1:$AX$49</definedName>
    <definedName name="_xlnm.Print_Area" localSheetId="16">'June 00'!$A$1:$AH$47</definedName>
    <definedName name="_xlnm.Print_Area" localSheetId="4">'June 01'!$A$1:$AX$49</definedName>
    <definedName name="_xlnm.Print_Area" localSheetId="7">'Mar 01'!$A$1:$AX$49</definedName>
    <definedName name="_xlnm.Print_Area" localSheetId="17">'May 00'!$A$1:$AH$47</definedName>
    <definedName name="_xlnm.Print_Area" localSheetId="5">'May 01'!$A$1:$AX$49</definedName>
    <definedName name="_xlnm.Print_Area" localSheetId="11">'Nov 00'!$A$1:$AZ$39</definedName>
    <definedName name="_xlnm.Print_Area" localSheetId="12">'Oct 00 '!$A$1:$AH$47</definedName>
    <definedName name="_xlnm.Print_Area" localSheetId="13">'Sep 00'!$A$1:$AH$47</definedName>
    <definedName name="_xlnm.Print_Area" localSheetId="1">Sheet1!$A$1:$S$37</definedName>
  </definedNames>
  <calcPr calcId="0"/>
</workbook>
</file>

<file path=xl/calcChain.xml><?xml version="1.0" encoding="utf-8"?>
<calcChain xmlns="http://schemas.openxmlformats.org/spreadsheetml/2006/main">
  <c r="R4" i="350" l="1"/>
  <c r="BG4" i="350"/>
  <c r="BX4" i="350"/>
  <c r="BY4" i="350"/>
  <c r="CA4" i="350"/>
  <c r="CB4" i="350"/>
  <c r="CD4" i="350"/>
  <c r="CE4" i="350"/>
  <c r="M5" i="350"/>
  <c r="N5" i="350"/>
  <c r="O5" i="350"/>
  <c r="P5" i="350"/>
  <c r="Q5" i="350"/>
  <c r="R5" i="350"/>
  <c r="BG5" i="350"/>
  <c r="BX5" i="350"/>
  <c r="BY5" i="350"/>
  <c r="CA5" i="350"/>
  <c r="CB5" i="350"/>
  <c r="CD5" i="350"/>
  <c r="CE5" i="350"/>
  <c r="M6" i="350"/>
  <c r="N6" i="350"/>
  <c r="O6" i="350"/>
  <c r="P6" i="350"/>
  <c r="Q6" i="350"/>
  <c r="R6" i="350"/>
  <c r="BG6" i="350"/>
  <c r="BX6" i="350"/>
  <c r="BY6" i="350"/>
  <c r="CA6" i="350"/>
  <c r="CB6" i="350"/>
  <c r="CD6" i="350"/>
  <c r="CE6" i="350"/>
  <c r="M7" i="350"/>
  <c r="N7" i="350"/>
  <c r="O7" i="350"/>
  <c r="P7" i="350"/>
  <c r="Q7" i="350"/>
  <c r="R7" i="350"/>
  <c r="BG7" i="350"/>
  <c r="BX7" i="350"/>
  <c r="BY7" i="350"/>
  <c r="CA7" i="350"/>
  <c r="CB7" i="350"/>
  <c r="CD7" i="350"/>
  <c r="CE7" i="350"/>
  <c r="M8" i="350"/>
  <c r="N8" i="350"/>
  <c r="O8" i="350"/>
  <c r="P8" i="350"/>
  <c r="Q8" i="350"/>
  <c r="R8" i="350"/>
  <c r="BG8" i="350"/>
  <c r="BX8" i="350"/>
  <c r="BY8" i="350"/>
  <c r="CA8" i="350"/>
  <c r="CB8" i="350"/>
  <c r="CD8" i="350"/>
  <c r="CE8" i="350"/>
  <c r="M9" i="350"/>
  <c r="N9" i="350"/>
  <c r="O9" i="350"/>
  <c r="P9" i="350"/>
  <c r="Q9" i="350"/>
  <c r="R9" i="350"/>
  <c r="BG9" i="350"/>
  <c r="BX9" i="350"/>
  <c r="BY9" i="350"/>
  <c r="CA9" i="350"/>
  <c r="CB9" i="350"/>
  <c r="CD9" i="350"/>
  <c r="CE9" i="350"/>
  <c r="M10" i="350"/>
  <c r="N10" i="350"/>
  <c r="O10" i="350"/>
  <c r="P10" i="350"/>
  <c r="Q10" i="350"/>
  <c r="R10" i="350"/>
  <c r="BG10" i="350"/>
  <c r="BX10" i="350"/>
  <c r="BY10" i="350"/>
  <c r="CA10" i="350"/>
  <c r="CB10" i="350"/>
  <c r="CD10" i="350"/>
  <c r="CE10" i="350"/>
  <c r="R11" i="350"/>
  <c r="BG11" i="350"/>
  <c r="BX11" i="350"/>
  <c r="BY11" i="350"/>
  <c r="CA11" i="350"/>
  <c r="CB11" i="350"/>
  <c r="CD11" i="350"/>
  <c r="CE11" i="350"/>
  <c r="M12" i="350"/>
  <c r="N12" i="350"/>
  <c r="O12" i="350"/>
  <c r="P12" i="350"/>
  <c r="Q12" i="350"/>
  <c r="R12" i="350"/>
  <c r="BG12" i="350"/>
  <c r="BX12" i="350"/>
  <c r="BY12" i="350"/>
  <c r="CA12" i="350"/>
  <c r="CB12" i="350"/>
  <c r="CD12" i="350"/>
  <c r="CE12" i="350"/>
  <c r="M13" i="350"/>
  <c r="N13" i="350"/>
  <c r="O13" i="350"/>
  <c r="P13" i="350"/>
  <c r="Q13" i="350"/>
  <c r="R13" i="350"/>
  <c r="BG13" i="350"/>
  <c r="M14" i="350"/>
  <c r="N14" i="350"/>
  <c r="O14" i="350"/>
  <c r="P14" i="350"/>
  <c r="Q14" i="350"/>
  <c r="R14" i="350"/>
  <c r="BG14" i="350"/>
  <c r="M15" i="350"/>
  <c r="N15" i="350"/>
  <c r="O15" i="350"/>
  <c r="P15" i="350"/>
  <c r="Q15" i="350"/>
  <c r="R15" i="350"/>
  <c r="BG15" i="350"/>
  <c r="BY15" i="350"/>
  <c r="CB15" i="350"/>
  <c r="CE15" i="350"/>
  <c r="M16" i="350"/>
  <c r="N16" i="350"/>
  <c r="O16" i="350"/>
  <c r="P16" i="350"/>
  <c r="Q16" i="350"/>
  <c r="R16" i="350"/>
  <c r="BG16" i="350"/>
  <c r="M17" i="350"/>
  <c r="N17" i="350"/>
  <c r="O17" i="350"/>
  <c r="P17" i="350"/>
  <c r="Q17" i="350"/>
  <c r="R17" i="350"/>
  <c r="BG17" i="350"/>
  <c r="R18" i="350"/>
  <c r="BG18" i="350"/>
  <c r="M19" i="350"/>
  <c r="N19" i="350"/>
  <c r="O19" i="350"/>
  <c r="P19" i="350"/>
  <c r="Q19" i="350"/>
  <c r="R19" i="350"/>
  <c r="BG19" i="350"/>
  <c r="M20" i="350"/>
  <c r="N20" i="350"/>
  <c r="O20" i="350"/>
  <c r="P20" i="350"/>
  <c r="Q20" i="350"/>
  <c r="R20" i="350"/>
  <c r="BG20" i="350"/>
  <c r="M21" i="350"/>
  <c r="N21" i="350"/>
  <c r="O21" i="350"/>
  <c r="P21" i="350"/>
  <c r="Q21" i="350"/>
  <c r="R21" i="350"/>
  <c r="BG21" i="350"/>
  <c r="M22" i="350"/>
  <c r="N22" i="350"/>
  <c r="O22" i="350"/>
  <c r="P22" i="350"/>
  <c r="Q22" i="350"/>
  <c r="R22" i="350"/>
  <c r="BG22" i="350"/>
  <c r="M23" i="350"/>
  <c r="N23" i="350"/>
  <c r="O23" i="350"/>
  <c r="P23" i="350"/>
  <c r="Q23" i="350"/>
  <c r="R23" i="350"/>
  <c r="BG23" i="350"/>
  <c r="M24" i="350"/>
  <c r="N24" i="350"/>
  <c r="O24" i="350"/>
  <c r="P24" i="350"/>
  <c r="Q24" i="350"/>
  <c r="R24" i="350"/>
  <c r="BG24" i="350"/>
  <c r="R25" i="350"/>
  <c r="BG25" i="350"/>
  <c r="M26" i="350"/>
  <c r="N26" i="350"/>
  <c r="O26" i="350"/>
  <c r="P26" i="350"/>
  <c r="Q26" i="350"/>
  <c r="R26" i="350"/>
  <c r="BG26" i="350"/>
  <c r="M27" i="350"/>
  <c r="N27" i="350"/>
  <c r="O27" i="350"/>
  <c r="P27" i="350"/>
  <c r="Q27" i="350"/>
  <c r="R27" i="350"/>
  <c r="BG27" i="350"/>
  <c r="M28" i="350"/>
  <c r="N28" i="350"/>
  <c r="O28" i="350"/>
  <c r="P28" i="350"/>
  <c r="Q28" i="350"/>
  <c r="R28" i="350"/>
  <c r="BG28" i="350"/>
  <c r="M29" i="350"/>
  <c r="N29" i="350"/>
  <c r="O29" i="350"/>
  <c r="P29" i="350"/>
  <c r="Q29" i="350"/>
  <c r="R29" i="350"/>
  <c r="BG29" i="350"/>
  <c r="M30" i="350"/>
  <c r="N30" i="350"/>
  <c r="O30" i="350"/>
  <c r="P30" i="350"/>
  <c r="Q30" i="350"/>
  <c r="R30" i="350"/>
  <c r="BG30" i="350"/>
  <c r="M31" i="350"/>
  <c r="N31" i="350"/>
  <c r="O31" i="350"/>
  <c r="P31" i="350"/>
  <c r="Q31" i="350"/>
  <c r="R31" i="350"/>
  <c r="BG31" i="350"/>
  <c r="R32" i="350"/>
  <c r="BG32" i="350"/>
  <c r="M33" i="350"/>
  <c r="N33" i="350"/>
  <c r="O33" i="350"/>
  <c r="P33" i="350"/>
  <c r="Q33" i="350"/>
  <c r="R33" i="350"/>
  <c r="BG33" i="350"/>
  <c r="R34" i="350"/>
  <c r="BG34" i="350"/>
  <c r="B36" i="350"/>
  <c r="C36" i="350"/>
  <c r="D36" i="350"/>
  <c r="E36" i="350"/>
  <c r="G36" i="350"/>
  <c r="H36" i="350"/>
  <c r="I36" i="350"/>
  <c r="J36" i="350"/>
  <c r="K36" i="350"/>
  <c r="L36" i="350"/>
  <c r="M36" i="350"/>
  <c r="N36" i="350"/>
  <c r="O36" i="350"/>
  <c r="P36" i="350"/>
  <c r="Q36" i="350"/>
  <c r="S36" i="350"/>
  <c r="T36" i="350"/>
  <c r="U36" i="350"/>
  <c r="V36" i="350"/>
  <c r="W36" i="350"/>
  <c r="X36" i="350"/>
  <c r="Y36" i="350"/>
  <c r="Z36" i="350"/>
  <c r="AA36" i="350"/>
  <c r="AB36" i="350"/>
  <c r="AC36" i="350"/>
  <c r="AD36" i="350"/>
  <c r="AE36" i="350"/>
  <c r="AF36" i="350"/>
  <c r="AG36" i="350"/>
  <c r="AH36" i="350"/>
  <c r="AI36" i="350"/>
  <c r="AJ36" i="350"/>
  <c r="AK36" i="350"/>
  <c r="AL36" i="350"/>
  <c r="AM36" i="350"/>
  <c r="AN36" i="350"/>
  <c r="AO36" i="350"/>
  <c r="AP36" i="350"/>
  <c r="AQ36" i="350"/>
  <c r="AR36" i="350"/>
  <c r="AS36" i="350"/>
  <c r="AT36" i="350"/>
  <c r="AU36" i="350"/>
  <c r="AV36" i="350"/>
  <c r="AW36" i="350"/>
  <c r="AX36" i="350"/>
  <c r="AY36" i="350"/>
  <c r="AZ36" i="350"/>
  <c r="BA36" i="350"/>
  <c r="BB36" i="350"/>
  <c r="BC36" i="350"/>
  <c r="BD36" i="350"/>
  <c r="BE36" i="350"/>
  <c r="BF36" i="350"/>
  <c r="B37" i="350"/>
  <c r="C37" i="350"/>
  <c r="D37" i="350"/>
  <c r="E37" i="350"/>
  <c r="G37" i="350"/>
  <c r="H37" i="350"/>
  <c r="I37" i="350"/>
  <c r="J37" i="350"/>
  <c r="K37" i="350"/>
  <c r="L37" i="350"/>
  <c r="M37" i="350"/>
  <c r="N37" i="350"/>
  <c r="O37" i="350"/>
  <c r="P37" i="350"/>
  <c r="Q37" i="350"/>
  <c r="S37" i="350"/>
  <c r="T37" i="350"/>
  <c r="U37" i="350"/>
  <c r="V37" i="350"/>
  <c r="W37" i="350"/>
  <c r="X37" i="350"/>
  <c r="Y37" i="350"/>
  <c r="Z37" i="350"/>
  <c r="AA37" i="350"/>
  <c r="AB37" i="350"/>
  <c r="AC37" i="350"/>
  <c r="AD37" i="350"/>
  <c r="AE37" i="350"/>
  <c r="AF37" i="350"/>
  <c r="AG37" i="350"/>
  <c r="AH37" i="350"/>
  <c r="AI37" i="350"/>
  <c r="AJ37" i="350"/>
  <c r="AK37" i="350"/>
  <c r="AL37" i="350"/>
  <c r="AM37" i="350"/>
  <c r="AN37" i="350"/>
  <c r="AO37" i="350"/>
  <c r="AP37" i="350"/>
  <c r="AQ37" i="350"/>
  <c r="AR37" i="350"/>
  <c r="AS37" i="350"/>
  <c r="AT37" i="350"/>
  <c r="AU37" i="350"/>
  <c r="AV37" i="350"/>
  <c r="AW37" i="350"/>
  <c r="AX37" i="350"/>
  <c r="AY37" i="350"/>
  <c r="AZ37" i="350"/>
  <c r="BA37" i="350"/>
  <c r="BB37" i="350"/>
  <c r="BC37" i="350"/>
  <c r="BD37" i="350"/>
  <c r="BE37" i="350"/>
  <c r="BF37" i="350"/>
  <c r="B38" i="350"/>
  <c r="C38" i="350"/>
  <c r="D38" i="350"/>
  <c r="E38" i="350"/>
  <c r="G38" i="350"/>
  <c r="H38" i="350"/>
  <c r="I38" i="350"/>
  <c r="J38" i="350"/>
  <c r="K38" i="350"/>
  <c r="L38" i="350"/>
  <c r="M38" i="350"/>
  <c r="N38" i="350"/>
  <c r="O38" i="350"/>
  <c r="P38" i="350"/>
  <c r="Q38" i="350"/>
  <c r="S38" i="350"/>
  <c r="T38" i="350"/>
  <c r="U38" i="350"/>
  <c r="V38" i="350"/>
  <c r="W38" i="350"/>
  <c r="X38" i="350"/>
  <c r="Y38" i="350"/>
  <c r="Z38" i="350"/>
  <c r="AA38" i="350"/>
  <c r="AB38" i="350"/>
  <c r="AC38" i="350"/>
  <c r="AD38" i="350"/>
  <c r="AE38" i="350"/>
  <c r="AF38" i="350"/>
  <c r="AG38" i="350"/>
  <c r="AH38" i="350"/>
  <c r="AI38" i="350"/>
  <c r="AJ38" i="350"/>
  <c r="AK38" i="350"/>
  <c r="AL38" i="350"/>
  <c r="AM38" i="350"/>
  <c r="AN38" i="350"/>
  <c r="AO38" i="350"/>
  <c r="AP38" i="350"/>
  <c r="AQ38" i="350"/>
  <c r="AR38" i="350"/>
  <c r="AS38" i="350"/>
  <c r="AT38" i="350"/>
  <c r="AU38" i="350"/>
  <c r="AV38" i="350"/>
  <c r="AW38" i="350"/>
  <c r="AX38" i="350"/>
  <c r="AY38" i="350"/>
  <c r="AZ38" i="350"/>
  <c r="BA38" i="350"/>
  <c r="BB38" i="350"/>
  <c r="BC38" i="350"/>
  <c r="BD38" i="350"/>
  <c r="BE38" i="350"/>
  <c r="BF38" i="350"/>
  <c r="BI40" i="350"/>
  <c r="BJ40" i="350"/>
  <c r="BK40" i="350"/>
  <c r="BI42" i="350"/>
  <c r="BJ42" i="350"/>
  <c r="BK42" i="350"/>
  <c r="BK47" i="350"/>
  <c r="BI49" i="350"/>
  <c r="BJ49" i="350"/>
  <c r="BK49" i="350"/>
  <c r="BI51" i="350"/>
  <c r="BJ51" i="350"/>
  <c r="BK51" i="350"/>
  <c r="B96" i="350"/>
  <c r="C96" i="350"/>
  <c r="D96" i="350"/>
  <c r="E96" i="350"/>
  <c r="F96" i="350"/>
  <c r="G96" i="350"/>
  <c r="H96" i="350"/>
  <c r="I96" i="350"/>
  <c r="J96" i="350"/>
  <c r="K96" i="350"/>
  <c r="L96" i="350"/>
  <c r="M96" i="350"/>
  <c r="N96" i="350"/>
  <c r="O96" i="350"/>
  <c r="P96" i="350"/>
  <c r="Q96" i="350"/>
  <c r="R96" i="350"/>
  <c r="S96" i="350"/>
  <c r="T96" i="350"/>
  <c r="U96" i="350"/>
  <c r="V96" i="350"/>
  <c r="W96" i="350"/>
  <c r="X96" i="350"/>
  <c r="Y96" i="350"/>
  <c r="Z96" i="350"/>
  <c r="AA96" i="350"/>
  <c r="AB96" i="350"/>
  <c r="AC96" i="350"/>
  <c r="AD96" i="350"/>
  <c r="AE96" i="350"/>
  <c r="AF96" i="350"/>
  <c r="AG96" i="350"/>
  <c r="AH96" i="350"/>
  <c r="AI96" i="350"/>
  <c r="AJ96" i="350"/>
  <c r="AK96" i="350"/>
  <c r="AL96" i="350"/>
  <c r="AM96" i="350"/>
  <c r="AN96" i="350"/>
  <c r="AO96" i="350"/>
  <c r="B97" i="350"/>
  <c r="C97" i="350"/>
  <c r="D97" i="350"/>
  <c r="E97" i="350"/>
  <c r="F97" i="350"/>
  <c r="G97" i="350"/>
  <c r="H97" i="350"/>
  <c r="I97" i="350"/>
  <c r="J97" i="350"/>
  <c r="K97" i="350"/>
  <c r="L97" i="350"/>
  <c r="M97" i="350"/>
  <c r="N97" i="350"/>
  <c r="O97" i="350"/>
  <c r="P97" i="350"/>
  <c r="Q97" i="350"/>
  <c r="R97" i="350"/>
  <c r="S97" i="350"/>
  <c r="T97" i="350"/>
  <c r="U97" i="350"/>
  <c r="V97" i="350"/>
  <c r="W97" i="350"/>
  <c r="X97" i="350"/>
  <c r="Y97" i="350"/>
  <c r="Z97" i="350"/>
  <c r="AA97" i="350"/>
  <c r="AB97" i="350"/>
  <c r="AC97" i="350"/>
  <c r="AD97" i="350"/>
  <c r="AE97" i="350"/>
  <c r="AF97" i="350"/>
  <c r="AG97" i="350"/>
  <c r="AH97" i="350"/>
  <c r="AI97" i="350"/>
  <c r="AJ97" i="350"/>
  <c r="AK97" i="350"/>
  <c r="AL97" i="350"/>
  <c r="AM97" i="350"/>
  <c r="AN97" i="350"/>
  <c r="AO97" i="350"/>
  <c r="B98" i="350"/>
  <c r="C98" i="350"/>
  <c r="D98" i="350"/>
  <c r="E98" i="350"/>
  <c r="F98" i="350"/>
  <c r="G98" i="350"/>
  <c r="H98" i="350"/>
  <c r="I98" i="350"/>
  <c r="J98" i="350"/>
  <c r="K98" i="350"/>
  <c r="L98" i="350"/>
  <c r="M98" i="350"/>
  <c r="N98" i="350"/>
  <c r="O98" i="350"/>
  <c r="P98" i="350"/>
  <c r="Q98" i="350"/>
  <c r="R98" i="350"/>
  <c r="S98" i="350"/>
  <c r="T98" i="350"/>
  <c r="U98" i="350"/>
  <c r="V98" i="350"/>
  <c r="W98" i="350"/>
  <c r="X98" i="350"/>
  <c r="Y98" i="350"/>
  <c r="Z98" i="350"/>
  <c r="AA98" i="350"/>
  <c r="AB98" i="350"/>
  <c r="AC98" i="350"/>
  <c r="AD98" i="350"/>
  <c r="AE98" i="350"/>
  <c r="AF98" i="350"/>
  <c r="AG98" i="350"/>
  <c r="AH98" i="350"/>
  <c r="AI98" i="350"/>
  <c r="AJ98" i="350"/>
  <c r="AK98" i="350"/>
  <c r="AL98" i="350"/>
  <c r="AM98" i="350"/>
  <c r="AN98" i="350"/>
  <c r="AO98" i="350"/>
  <c r="Q103" i="350"/>
  <c r="R103" i="350"/>
  <c r="S104" i="350"/>
  <c r="T104" i="350"/>
  <c r="Q109" i="350"/>
  <c r="R109" i="350"/>
  <c r="S110" i="350"/>
  <c r="T110" i="350"/>
  <c r="R115" i="350"/>
  <c r="Q121" i="350"/>
  <c r="R121" i="350"/>
  <c r="S122" i="350"/>
  <c r="T122" i="350"/>
  <c r="Q127" i="350"/>
  <c r="R127" i="350"/>
  <c r="S128" i="350"/>
  <c r="T128" i="350"/>
  <c r="Q135" i="350"/>
  <c r="Q136" i="350"/>
  <c r="R136" i="350"/>
  <c r="S136" i="350"/>
  <c r="T136" i="350"/>
  <c r="Q137" i="350"/>
  <c r="R137" i="350"/>
  <c r="S137" i="350"/>
  <c r="T137" i="350"/>
  <c r="Q142" i="350"/>
  <c r="Q143" i="350"/>
  <c r="R143" i="350"/>
  <c r="S143" i="350"/>
  <c r="T143" i="350"/>
  <c r="Q144" i="350"/>
  <c r="R144" i="350"/>
  <c r="S144" i="350"/>
  <c r="T144" i="350"/>
  <c r="Q149" i="350"/>
  <c r="Q150" i="350"/>
  <c r="R150" i="350"/>
  <c r="S150" i="350"/>
  <c r="T150" i="350"/>
  <c r="AL3" i="336"/>
  <c r="H4" i="336"/>
  <c r="AL4" i="336"/>
  <c r="H5" i="336"/>
  <c r="AL5" i="336"/>
  <c r="H6" i="336"/>
  <c r="AL6" i="336"/>
  <c r="H7" i="336"/>
  <c r="AL7" i="336"/>
  <c r="H8" i="336"/>
  <c r="AL8" i="336"/>
  <c r="H9" i="336"/>
  <c r="AL9" i="336"/>
  <c r="H10" i="336"/>
  <c r="AL10" i="336"/>
  <c r="H11" i="336"/>
  <c r="AL11" i="336"/>
  <c r="H12" i="336"/>
  <c r="AL12" i="336"/>
  <c r="H13" i="336"/>
  <c r="AL13" i="336"/>
  <c r="H14" i="336"/>
  <c r="AL14" i="336"/>
  <c r="H15" i="336"/>
  <c r="AL15" i="336"/>
  <c r="H16" i="336"/>
  <c r="AL16" i="336"/>
  <c r="H17" i="336"/>
  <c r="AL17" i="336"/>
  <c r="H18" i="336"/>
  <c r="AL18" i="336"/>
  <c r="H19" i="336"/>
  <c r="AL19" i="336"/>
  <c r="H20" i="336"/>
  <c r="AL20" i="336"/>
  <c r="H21" i="336"/>
  <c r="AL21" i="336"/>
  <c r="H22" i="336"/>
  <c r="AL22" i="336"/>
  <c r="H23" i="336"/>
  <c r="AL23" i="336"/>
  <c r="H24" i="336"/>
  <c r="AL24" i="336"/>
  <c r="H25" i="336"/>
  <c r="AL25" i="336"/>
  <c r="H26" i="336"/>
  <c r="AL26" i="336"/>
  <c r="H27" i="336"/>
  <c r="AL27" i="336"/>
  <c r="H28" i="336"/>
  <c r="AL28" i="336"/>
  <c r="H29" i="336"/>
  <c r="AL29" i="336"/>
  <c r="H30" i="336"/>
  <c r="AL30" i="336"/>
  <c r="H31" i="336"/>
  <c r="AL31" i="336"/>
  <c r="H32" i="336"/>
  <c r="AL32" i="336"/>
  <c r="H33" i="336"/>
  <c r="AL33" i="336"/>
  <c r="B35" i="336"/>
  <c r="C35" i="336"/>
  <c r="D35" i="336"/>
  <c r="E35" i="336"/>
  <c r="F35" i="336"/>
  <c r="G35" i="336"/>
  <c r="X35" i="336"/>
  <c r="Y35" i="336"/>
  <c r="AD35" i="336"/>
  <c r="AE35" i="336"/>
  <c r="AN35" i="336"/>
  <c r="AO35" i="336"/>
  <c r="B36" i="336"/>
  <c r="C36" i="336"/>
  <c r="D36" i="336"/>
  <c r="E36" i="336"/>
  <c r="F36" i="336"/>
  <c r="G36" i="336"/>
  <c r="B37" i="336"/>
  <c r="C37" i="336"/>
  <c r="D37" i="336"/>
  <c r="E37" i="336"/>
  <c r="F37" i="336"/>
  <c r="G37" i="336"/>
  <c r="O51" i="336"/>
  <c r="P51" i="336"/>
  <c r="Q51" i="336"/>
  <c r="O55" i="336"/>
  <c r="Q55" i="336"/>
  <c r="R55" i="336"/>
  <c r="Q59" i="336"/>
  <c r="R59" i="336"/>
  <c r="Z59" i="336"/>
  <c r="K65" i="336"/>
  <c r="O71" i="336"/>
  <c r="P71" i="336"/>
  <c r="Q71" i="336"/>
  <c r="R71" i="336"/>
  <c r="O74" i="336"/>
  <c r="P74" i="336"/>
  <c r="Q74" i="336"/>
  <c r="R74" i="336"/>
  <c r="O77" i="336"/>
  <c r="P77" i="336"/>
  <c r="Q77" i="336"/>
  <c r="R77" i="336"/>
  <c r="O85" i="336"/>
  <c r="P85" i="336"/>
  <c r="Q85" i="336"/>
  <c r="R85" i="336"/>
  <c r="O88" i="336"/>
  <c r="P88" i="336"/>
  <c r="Q88" i="336"/>
  <c r="R88" i="336"/>
  <c r="O91" i="336"/>
  <c r="P91" i="336"/>
  <c r="Q91" i="336"/>
  <c r="R91" i="336"/>
  <c r="O96" i="336"/>
  <c r="P96" i="336"/>
  <c r="R96" i="336"/>
  <c r="Q97" i="336"/>
  <c r="R97" i="336"/>
  <c r="O102" i="336"/>
  <c r="P102" i="336"/>
  <c r="Q103" i="336"/>
  <c r="R103" i="336"/>
  <c r="O108" i="336"/>
  <c r="P108" i="336"/>
  <c r="Q109" i="336"/>
  <c r="R109" i="336"/>
  <c r="P114" i="336"/>
  <c r="O120" i="336"/>
  <c r="P120" i="336"/>
  <c r="Q121" i="336"/>
  <c r="R121" i="336"/>
  <c r="O126" i="336"/>
  <c r="P126" i="336"/>
  <c r="Q127" i="336"/>
  <c r="R127" i="336"/>
  <c r="O134" i="336"/>
  <c r="O135" i="336"/>
  <c r="P135" i="336"/>
  <c r="Q135" i="336"/>
  <c r="R135" i="336"/>
  <c r="O136" i="336"/>
  <c r="P136" i="336"/>
  <c r="Q136" i="336"/>
  <c r="R136" i="336"/>
  <c r="O141" i="336"/>
  <c r="O142" i="336"/>
  <c r="P142" i="336"/>
  <c r="Q142" i="336"/>
  <c r="R142" i="336"/>
  <c r="O143" i="336"/>
  <c r="P143" i="336"/>
  <c r="Q143" i="336"/>
  <c r="R143" i="336"/>
  <c r="O148" i="336"/>
  <c r="O149" i="336"/>
  <c r="P149" i="336"/>
  <c r="Q149" i="336"/>
  <c r="R149" i="336"/>
  <c r="N4" i="340"/>
  <c r="N5" i="340"/>
  <c r="N6" i="340"/>
  <c r="N7" i="340"/>
  <c r="N8" i="340"/>
  <c r="BF8" i="340"/>
  <c r="BH8" i="340"/>
  <c r="N9" i="340"/>
  <c r="N10" i="340"/>
  <c r="N11" i="340"/>
  <c r="N12" i="340"/>
  <c r="N13" i="340"/>
  <c r="N14" i="340"/>
  <c r="N15" i="340"/>
  <c r="N16" i="340"/>
  <c r="N17" i="340"/>
  <c r="BF17" i="340"/>
  <c r="N18" i="340"/>
  <c r="BM18" i="340"/>
  <c r="N19" i="340"/>
  <c r="BM19" i="340"/>
  <c r="N20" i="340"/>
  <c r="BF20" i="340"/>
  <c r="BM20" i="340"/>
  <c r="N21" i="340"/>
  <c r="N22" i="340"/>
  <c r="BM22" i="340"/>
  <c r="N23" i="340"/>
  <c r="BD23" i="340"/>
  <c r="BF23" i="340"/>
  <c r="N24" i="340"/>
  <c r="N25" i="340"/>
  <c r="N26" i="340"/>
  <c r="N27" i="340"/>
  <c r="N28" i="340"/>
  <c r="N29" i="340"/>
  <c r="N30" i="340"/>
  <c r="BA30" i="340"/>
  <c r="N31" i="340"/>
  <c r="N32" i="340"/>
  <c r="N33" i="340"/>
  <c r="N34" i="340"/>
  <c r="O35" i="340"/>
  <c r="BH35" i="340"/>
  <c r="B36" i="340"/>
  <c r="C36" i="340"/>
  <c r="D36" i="340"/>
  <c r="E36" i="340"/>
  <c r="F36" i="340"/>
  <c r="G36" i="340"/>
  <c r="H36" i="340"/>
  <c r="I36" i="340"/>
  <c r="J36" i="340"/>
  <c r="K36" i="340"/>
  <c r="L36" i="340"/>
  <c r="M36" i="340"/>
  <c r="P36" i="340"/>
  <c r="Q36" i="340"/>
  <c r="R36" i="340"/>
  <c r="S36" i="340"/>
  <c r="T36" i="340"/>
  <c r="U36" i="340"/>
  <c r="V36" i="340"/>
  <c r="W36" i="340"/>
  <c r="X36" i="340"/>
  <c r="Y36" i="340"/>
  <c r="Z36" i="340"/>
  <c r="AA36" i="340"/>
  <c r="AB36" i="340"/>
  <c r="AC36" i="340"/>
  <c r="AD36" i="340"/>
  <c r="AE36" i="340"/>
  <c r="AF36" i="340"/>
  <c r="AG36" i="340"/>
  <c r="AH36" i="340"/>
  <c r="AI36" i="340"/>
  <c r="AJ36" i="340"/>
  <c r="AK36" i="340"/>
  <c r="AL36" i="340"/>
  <c r="AM36" i="340"/>
  <c r="AN36" i="340"/>
  <c r="BH36" i="340"/>
  <c r="B37" i="340"/>
  <c r="C37" i="340"/>
  <c r="D37" i="340"/>
  <c r="E37" i="340"/>
  <c r="F37" i="340"/>
  <c r="G37" i="340"/>
  <c r="H37" i="340"/>
  <c r="I37" i="340"/>
  <c r="J37" i="340"/>
  <c r="K37" i="340"/>
  <c r="L37" i="340"/>
  <c r="M37" i="340"/>
  <c r="P37" i="340"/>
  <c r="Q37" i="340"/>
  <c r="R37" i="340"/>
  <c r="S37" i="340"/>
  <c r="T37" i="340"/>
  <c r="U37" i="340"/>
  <c r="V37" i="340"/>
  <c r="W37" i="340"/>
  <c r="X37" i="340"/>
  <c r="Y37" i="340"/>
  <c r="Z37" i="340"/>
  <c r="AA37" i="340"/>
  <c r="AB37" i="340"/>
  <c r="AC37" i="340"/>
  <c r="AD37" i="340"/>
  <c r="AE37" i="340"/>
  <c r="AF37" i="340"/>
  <c r="AG37" i="340"/>
  <c r="AH37" i="340"/>
  <c r="AI37" i="340"/>
  <c r="AJ37" i="340"/>
  <c r="AK37" i="340"/>
  <c r="AL37" i="340"/>
  <c r="AM37" i="340"/>
  <c r="AN37" i="340"/>
  <c r="B38" i="340"/>
  <c r="C38" i="340"/>
  <c r="D38" i="340"/>
  <c r="E38" i="340"/>
  <c r="F38" i="340"/>
  <c r="G38" i="340"/>
  <c r="H38" i="340"/>
  <c r="I38" i="340"/>
  <c r="J38" i="340"/>
  <c r="K38" i="340"/>
  <c r="L38" i="340"/>
  <c r="M38" i="340"/>
  <c r="P38" i="340"/>
  <c r="Q38" i="340"/>
  <c r="R38" i="340"/>
  <c r="S38" i="340"/>
  <c r="T38" i="340"/>
  <c r="U38" i="340"/>
  <c r="V38" i="340"/>
  <c r="W38" i="340"/>
  <c r="X38" i="340"/>
  <c r="Y38" i="340"/>
  <c r="Z38" i="340"/>
  <c r="AA38" i="340"/>
  <c r="AB38" i="340"/>
  <c r="AC38" i="340"/>
  <c r="AD38" i="340"/>
  <c r="AE38" i="340"/>
  <c r="AF38" i="340"/>
  <c r="AG38" i="340"/>
  <c r="AH38" i="340"/>
  <c r="AI38" i="340"/>
  <c r="AJ38" i="340"/>
  <c r="AK38" i="340"/>
  <c r="AL38" i="340"/>
  <c r="AM38" i="340"/>
  <c r="AN38" i="340"/>
  <c r="BE38" i="340"/>
  <c r="BK40" i="340"/>
  <c r="BL40" i="340"/>
  <c r="BA41" i="340"/>
  <c r="BE41" i="340"/>
  <c r="BK42" i="340"/>
  <c r="BL42" i="340"/>
  <c r="BA43" i="340"/>
  <c r="BE43" i="340"/>
  <c r="BE44" i="340"/>
  <c r="BK46" i="340"/>
  <c r="BL46" i="340"/>
  <c r="BE49" i="340"/>
  <c r="BK49" i="340"/>
  <c r="BL49" i="340"/>
  <c r="BK51" i="340"/>
  <c r="BL51" i="340"/>
  <c r="O52" i="340"/>
  <c r="P52" i="340"/>
  <c r="Q52" i="340"/>
  <c r="O56" i="340"/>
  <c r="Q56" i="340"/>
  <c r="R56" i="340"/>
  <c r="Q60" i="340"/>
  <c r="R60" i="340"/>
  <c r="Z60" i="340"/>
  <c r="K66" i="340"/>
  <c r="O72" i="340"/>
  <c r="P72" i="340"/>
  <c r="Q72" i="340"/>
  <c r="R72" i="340"/>
  <c r="O75" i="340"/>
  <c r="P75" i="340"/>
  <c r="Q75" i="340"/>
  <c r="R75" i="340"/>
  <c r="O78" i="340"/>
  <c r="P78" i="340"/>
  <c r="Q78" i="340"/>
  <c r="R78" i="340"/>
  <c r="O86" i="340"/>
  <c r="P86" i="340"/>
  <c r="Q86" i="340"/>
  <c r="R86" i="340"/>
  <c r="O89" i="340"/>
  <c r="P89" i="340"/>
  <c r="Q89" i="340"/>
  <c r="R89" i="340"/>
  <c r="O92" i="340"/>
  <c r="P92" i="340"/>
  <c r="Q92" i="340"/>
  <c r="R92" i="340"/>
  <c r="O97" i="340"/>
  <c r="P97" i="340"/>
  <c r="R97" i="340"/>
  <c r="Q98" i="340"/>
  <c r="R98" i="340"/>
  <c r="O103" i="340"/>
  <c r="P103" i="340"/>
  <c r="Q104" i="340"/>
  <c r="R104" i="340"/>
  <c r="O109" i="340"/>
  <c r="P109" i="340"/>
  <c r="Q110" i="340"/>
  <c r="R110" i="340"/>
  <c r="P115" i="340"/>
  <c r="O121" i="340"/>
  <c r="P121" i="340"/>
  <c r="Q122" i="340"/>
  <c r="R122" i="340"/>
  <c r="O127" i="340"/>
  <c r="P127" i="340"/>
  <c r="Q128" i="340"/>
  <c r="R128" i="340"/>
  <c r="O135" i="340"/>
  <c r="O136" i="340"/>
  <c r="P136" i="340"/>
  <c r="Q136" i="340"/>
  <c r="R136" i="340"/>
  <c r="O137" i="340"/>
  <c r="P137" i="340"/>
  <c r="Q137" i="340"/>
  <c r="R137" i="340"/>
  <c r="O142" i="340"/>
  <c r="O143" i="340"/>
  <c r="P143" i="340"/>
  <c r="Q143" i="340"/>
  <c r="R143" i="340"/>
  <c r="O144" i="340"/>
  <c r="P144" i="340"/>
  <c r="Q144" i="340"/>
  <c r="R144" i="340"/>
  <c r="O149" i="340"/>
  <c r="O150" i="340"/>
  <c r="P150" i="340"/>
  <c r="Q150" i="340"/>
  <c r="R150" i="340"/>
  <c r="T4" i="345"/>
  <c r="T5" i="345"/>
  <c r="T6" i="345"/>
  <c r="T7" i="345"/>
  <c r="T8" i="345"/>
  <c r="T9" i="345"/>
  <c r="T10" i="345"/>
  <c r="T11" i="345"/>
  <c r="T12" i="345"/>
  <c r="T13" i="345"/>
  <c r="T14" i="345"/>
  <c r="T15" i="345"/>
  <c r="T16" i="345"/>
  <c r="T17" i="345"/>
  <c r="T18" i="345"/>
  <c r="BN18" i="345"/>
  <c r="T19" i="345"/>
  <c r="BN19" i="345"/>
  <c r="T20" i="345"/>
  <c r="BN20" i="345"/>
  <c r="T21" i="345"/>
  <c r="T22" i="345"/>
  <c r="T23" i="345"/>
  <c r="BK23" i="345"/>
  <c r="BL23" i="345"/>
  <c r="BM23" i="345"/>
  <c r="T24" i="345"/>
  <c r="T25" i="345"/>
  <c r="BK25" i="345"/>
  <c r="BL25" i="345"/>
  <c r="BM25" i="345"/>
  <c r="T26" i="345"/>
  <c r="T27" i="345"/>
  <c r="T28" i="345"/>
  <c r="T29" i="345"/>
  <c r="T30" i="345"/>
  <c r="BM30" i="345"/>
  <c r="T31" i="345"/>
  <c r="T32" i="345"/>
  <c r="BK32" i="345"/>
  <c r="BL32" i="345"/>
  <c r="BM32" i="345"/>
  <c r="T33" i="345"/>
  <c r="T34" i="345"/>
  <c r="BK34" i="345"/>
  <c r="BL34" i="345"/>
  <c r="BM34" i="345"/>
  <c r="U35" i="345"/>
  <c r="B36" i="345"/>
  <c r="C36" i="345"/>
  <c r="D36" i="345"/>
  <c r="E36" i="345"/>
  <c r="F36" i="345"/>
  <c r="G36" i="345"/>
  <c r="H36" i="345"/>
  <c r="I36" i="345"/>
  <c r="J36" i="345"/>
  <c r="K36" i="345"/>
  <c r="L36" i="345"/>
  <c r="M36" i="345"/>
  <c r="N36" i="345"/>
  <c r="O36" i="345"/>
  <c r="P36" i="345"/>
  <c r="Q36" i="345"/>
  <c r="R36" i="345"/>
  <c r="S36" i="345"/>
  <c r="BE36" i="345"/>
  <c r="B37" i="345"/>
  <c r="C37" i="345"/>
  <c r="D37" i="345"/>
  <c r="E37" i="345"/>
  <c r="F37" i="345"/>
  <c r="G37" i="345"/>
  <c r="H37" i="345"/>
  <c r="I37" i="345"/>
  <c r="J37" i="345"/>
  <c r="K37" i="345"/>
  <c r="L37" i="345"/>
  <c r="M37" i="345"/>
  <c r="N37" i="345"/>
  <c r="O37" i="345"/>
  <c r="P37" i="345"/>
  <c r="Q37" i="345"/>
  <c r="R37" i="345"/>
  <c r="S37" i="345"/>
  <c r="B38" i="345"/>
  <c r="C38" i="345"/>
  <c r="D38" i="345"/>
  <c r="E38" i="345"/>
  <c r="F38" i="345"/>
  <c r="G38" i="345"/>
  <c r="H38" i="345"/>
  <c r="I38" i="345"/>
  <c r="J38" i="345"/>
  <c r="K38" i="345"/>
  <c r="L38" i="345"/>
  <c r="M38" i="345"/>
  <c r="N38" i="345"/>
  <c r="O38" i="345"/>
  <c r="P38" i="345"/>
  <c r="Q38" i="345"/>
  <c r="R38" i="345"/>
  <c r="S38" i="345"/>
  <c r="BE38" i="345"/>
  <c r="BA41" i="345"/>
  <c r="BE41" i="345"/>
  <c r="BK42" i="345"/>
  <c r="BL42" i="345"/>
  <c r="BM42" i="345"/>
  <c r="BA43" i="345"/>
  <c r="BE43" i="345"/>
  <c r="BE44" i="345"/>
  <c r="BE49" i="345"/>
  <c r="BK49" i="345"/>
  <c r="BL49" i="345"/>
  <c r="BM49" i="345"/>
  <c r="BK51" i="345"/>
  <c r="BL51" i="345"/>
  <c r="BM51" i="345"/>
  <c r="O52" i="345"/>
  <c r="P52" i="345"/>
  <c r="Q52" i="345"/>
  <c r="O56" i="345"/>
  <c r="Q56" i="345"/>
  <c r="R56" i="345"/>
  <c r="Q60" i="345"/>
  <c r="R60" i="345"/>
  <c r="Z60" i="345"/>
  <c r="K66" i="345"/>
  <c r="O72" i="345"/>
  <c r="P72" i="345"/>
  <c r="Q72" i="345"/>
  <c r="R72" i="345"/>
  <c r="O75" i="345"/>
  <c r="P75" i="345"/>
  <c r="Q75" i="345"/>
  <c r="R75" i="345"/>
  <c r="O78" i="345"/>
  <c r="P78" i="345"/>
  <c r="Q78" i="345"/>
  <c r="R78" i="345"/>
  <c r="O86" i="345"/>
  <c r="P86" i="345"/>
  <c r="Q86" i="345"/>
  <c r="R86" i="345"/>
  <c r="O89" i="345"/>
  <c r="P89" i="345"/>
  <c r="Q89" i="345"/>
  <c r="R89" i="345"/>
  <c r="O92" i="345"/>
  <c r="P92" i="345"/>
  <c r="Q92" i="345"/>
  <c r="R92" i="345"/>
  <c r="O97" i="345"/>
  <c r="P97" i="345"/>
  <c r="R97" i="345"/>
  <c r="Q98" i="345"/>
  <c r="R98" i="345"/>
  <c r="O103" i="345"/>
  <c r="P103" i="345"/>
  <c r="Q104" i="345"/>
  <c r="R104" i="345"/>
  <c r="O109" i="345"/>
  <c r="P109" i="345"/>
  <c r="Q110" i="345"/>
  <c r="R110" i="345"/>
  <c r="P115" i="345"/>
  <c r="O121" i="345"/>
  <c r="P121" i="345"/>
  <c r="Q122" i="345"/>
  <c r="R122" i="345"/>
  <c r="O127" i="345"/>
  <c r="P127" i="345"/>
  <c r="Q128" i="345"/>
  <c r="R128" i="345"/>
  <c r="O135" i="345"/>
  <c r="O136" i="345"/>
  <c r="P136" i="345"/>
  <c r="Q136" i="345"/>
  <c r="R136" i="345"/>
  <c r="O137" i="345"/>
  <c r="P137" i="345"/>
  <c r="Q137" i="345"/>
  <c r="R137" i="345"/>
  <c r="O142" i="345"/>
  <c r="O143" i="345"/>
  <c r="P143" i="345"/>
  <c r="Q143" i="345"/>
  <c r="R143" i="345"/>
  <c r="O144" i="345"/>
  <c r="P144" i="345"/>
  <c r="Q144" i="345"/>
  <c r="R144" i="345"/>
  <c r="O149" i="345"/>
  <c r="O150" i="345"/>
  <c r="P150" i="345"/>
  <c r="Q150" i="345"/>
  <c r="R150" i="345"/>
  <c r="M4" i="348"/>
  <c r="N4" i="348"/>
  <c r="O4" i="348"/>
  <c r="P4" i="348"/>
  <c r="Q4" i="348"/>
  <c r="R4" i="348"/>
  <c r="AW4" i="348"/>
  <c r="BN4" i="348"/>
  <c r="BO4" i="348"/>
  <c r="BQ4" i="348"/>
  <c r="BR4" i="348"/>
  <c r="BT4" i="348"/>
  <c r="BU4" i="348"/>
  <c r="M5" i="348"/>
  <c r="N5" i="348"/>
  <c r="O5" i="348"/>
  <c r="P5" i="348"/>
  <c r="Q5" i="348"/>
  <c r="R5" i="348"/>
  <c r="AW5" i="348"/>
  <c r="BN5" i="348"/>
  <c r="BO5" i="348"/>
  <c r="BQ5" i="348"/>
  <c r="BR5" i="348"/>
  <c r="BT5" i="348"/>
  <c r="BU5" i="348"/>
  <c r="M6" i="348"/>
  <c r="N6" i="348"/>
  <c r="O6" i="348"/>
  <c r="P6" i="348"/>
  <c r="Q6" i="348"/>
  <c r="R6" i="348"/>
  <c r="AW6" i="348"/>
  <c r="BN6" i="348"/>
  <c r="BO6" i="348"/>
  <c r="BQ6" i="348"/>
  <c r="BR6" i="348"/>
  <c r="BT6" i="348"/>
  <c r="BU6" i="348"/>
  <c r="R7" i="348"/>
  <c r="AW7" i="348"/>
  <c r="BN7" i="348"/>
  <c r="BO7" i="348"/>
  <c r="BQ7" i="348"/>
  <c r="BR7" i="348"/>
  <c r="BT7" i="348"/>
  <c r="BU7" i="348"/>
  <c r="M8" i="348"/>
  <c r="N8" i="348"/>
  <c r="O8" i="348"/>
  <c r="P8" i="348"/>
  <c r="Q8" i="348"/>
  <c r="R8" i="348"/>
  <c r="AW8" i="348"/>
  <c r="BN8" i="348"/>
  <c r="BO8" i="348"/>
  <c r="BQ8" i="348"/>
  <c r="BR8" i="348"/>
  <c r="BT8" i="348"/>
  <c r="BU8" i="348"/>
  <c r="M9" i="348"/>
  <c r="N9" i="348"/>
  <c r="O9" i="348"/>
  <c r="P9" i="348"/>
  <c r="Q9" i="348"/>
  <c r="R9" i="348"/>
  <c r="AW9" i="348"/>
  <c r="BN9" i="348"/>
  <c r="BO9" i="348"/>
  <c r="BQ9" i="348"/>
  <c r="BR9" i="348"/>
  <c r="BT9" i="348"/>
  <c r="BU9" i="348"/>
  <c r="M10" i="348"/>
  <c r="N10" i="348"/>
  <c r="O10" i="348"/>
  <c r="P10" i="348"/>
  <c r="Q10" i="348"/>
  <c r="R10" i="348"/>
  <c r="AW10" i="348"/>
  <c r="BN10" i="348"/>
  <c r="BO10" i="348"/>
  <c r="BQ10" i="348"/>
  <c r="BR10" i="348"/>
  <c r="BT10" i="348"/>
  <c r="BU10" i="348"/>
  <c r="M11" i="348"/>
  <c r="N11" i="348"/>
  <c r="O11" i="348"/>
  <c r="P11" i="348"/>
  <c r="Q11" i="348"/>
  <c r="R11" i="348"/>
  <c r="AW11" i="348"/>
  <c r="BN11" i="348"/>
  <c r="BO11" i="348"/>
  <c r="BQ11" i="348"/>
  <c r="BR11" i="348"/>
  <c r="BT11" i="348"/>
  <c r="BU11" i="348"/>
  <c r="M12" i="348"/>
  <c r="N12" i="348"/>
  <c r="O12" i="348"/>
  <c r="P12" i="348"/>
  <c r="Q12" i="348"/>
  <c r="R12" i="348"/>
  <c r="AW12" i="348"/>
  <c r="BN12" i="348"/>
  <c r="BO12" i="348"/>
  <c r="BQ12" i="348"/>
  <c r="BR12" i="348"/>
  <c r="BT12" i="348"/>
  <c r="BU12" i="348"/>
  <c r="M13" i="348"/>
  <c r="N13" i="348"/>
  <c r="O13" i="348"/>
  <c r="P13" i="348"/>
  <c r="Q13" i="348"/>
  <c r="R13" i="348"/>
  <c r="AW13" i="348"/>
  <c r="R14" i="348"/>
  <c r="AW14" i="348"/>
  <c r="M15" i="348"/>
  <c r="N15" i="348"/>
  <c r="O15" i="348"/>
  <c r="P15" i="348"/>
  <c r="Q15" i="348"/>
  <c r="R15" i="348"/>
  <c r="AW15" i="348"/>
  <c r="BO15" i="348"/>
  <c r="BR15" i="348"/>
  <c r="BU15" i="348"/>
  <c r="M16" i="348"/>
  <c r="N16" i="348"/>
  <c r="O16" i="348"/>
  <c r="P16" i="348"/>
  <c r="Q16" i="348"/>
  <c r="R16" i="348"/>
  <c r="AW16" i="348"/>
  <c r="M17" i="348"/>
  <c r="N17" i="348"/>
  <c r="O17" i="348"/>
  <c r="P17" i="348"/>
  <c r="Q17" i="348"/>
  <c r="R17" i="348"/>
  <c r="AW17" i="348"/>
  <c r="M18" i="348"/>
  <c r="N18" i="348"/>
  <c r="O18" i="348"/>
  <c r="P18" i="348"/>
  <c r="Q18" i="348"/>
  <c r="R18" i="348"/>
  <c r="AW18" i="348"/>
  <c r="M19" i="348"/>
  <c r="N19" i="348"/>
  <c r="O19" i="348"/>
  <c r="P19" i="348"/>
  <c r="Q19" i="348"/>
  <c r="R19" i="348"/>
  <c r="AW19" i="348"/>
  <c r="M20" i="348"/>
  <c r="N20" i="348"/>
  <c r="O20" i="348"/>
  <c r="P20" i="348"/>
  <c r="Q20" i="348"/>
  <c r="R20" i="348"/>
  <c r="AW20" i="348"/>
  <c r="R21" i="348"/>
  <c r="AW21" i="348"/>
  <c r="M22" i="348"/>
  <c r="N22" i="348"/>
  <c r="O22" i="348"/>
  <c r="P22" i="348"/>
  <c r="Q22" i="348"/>
  <c r="R22" i="348"/>
  <c r="AW22" i="348"/>
  <c r="M23" i="348"/>
  <c r="N23" i="348"/>
  <c r="O23" i="348"/>
  <c r="P23" i="348"/>
  <c r="Q23" i="348"/>
  <c r="R23" i="348"/>
  <c r="AW23" i="348"/>
  <c r="M24" i="348"/>
  <c r="N24" i="348"/>
  <c r="O24" i="348"/>
  <c r="P24" i="348"/>
  <c r="Q24" i="348"/>
  <c r="R24" i="348"/>
  <c r="AW24" i="348"/>
  <c r="M25" i="348"/>
  <c r="N25" i="348"/>
  <c r="O25" i="348"/>
  <c r="P25" i="348"/>
  <c r="Q25" i="348"/>
  <c r="R25" i="348"/>
  <c r="AW25" i="348"/>
  <c r="M26" i="348"/>
  <c r="N26" i="348"/>
  <c r="O26" i="348"/>
  <c r="P26" i="348"/>
  <c r="Q26" i="348"/>
  <c r="R26" i="348"/>
  <c r="AW26" i="348"/>
  <c r="M27" i="348"/>
  <c r="N27" i="348"/>
  <c r="O27" i="348"/>
  <c r="P27" i="348"/>
  <c r="Q27" i="348"/>
  <c r="R27" i="348"/>
  <c r="AW27" i="348"/>
  <c r="R28" i="348"/>
  <c r="AW28" i="348"/>
  <c r="M29" i="348"/>
  <c r="N29" i="348"/>
  <c r="O29" i="348"/>
  <c r="P29" i="348"/>
  <c r="Q29" i="348"/>
  <c r="R29" i="348"/>
  <c r="AW29" i="348"/>
  <c r="M30" i="348"/>
  <c r="N30" i="348"/>
  <c r="O30" i="348"/>
  <c r="P30" i="348"/>
  <c r="Q30" i="348"/>
  <c r="R30" i="348"/>
  <c r="AW30" i="348"/>
  <c r="M31" i="348"/>
  <c r="N31" i="348"/>
  <c r="O31" i="348"/>
  <c r="P31" i="348"/>
  <c r="Q31" i="348"/>
  <c r="R31" i="348"/>
  <c r="AW31" i="348"/>
  <c r="AW32" i="348"/>
  <c r="AW33" i="348"/>
  <c r="AW34" i="348"/>
  <c r="B36" i="348"/>
  <c r="C36" i="348"/>
  <c r="D36" i="348"/>
  <c r="E36" i="348"/>
  <c r="G36" i="348"/>
  <c r="H36" i="348"/>
  <c r="I36" i="348"/>
  <c r="J36" i="348"/>
  <c r="K36" i="348"/>
  <c r="L36" i="348"/>
  <c r="M36" i="348"/>
  <c r="N36" i="348"/>
  <c r="O36" i="348"/>
  <c r="P36" i="348"/>
  <c r="Q36" i="348"/>
  <c r="AC36" i="348"/>
  <c r="AD36" i="348"/>
  <c r="AE36" i="348"/>
  <c r="AF36" i="348"/>
  <c r="AG36" i="348"/>
  <c r="B37" i="348"/>
  <c r="C37" i="348"/>
  <c r="D37" i="348"/>
  <c r="E37" i="348"/>
  <c r="G37" i="348"/>
  <c r="H37" i="348"/>
  <c r="I37" i="348"/>
  <c r="J37" i="348"/>
  <c r="K37" i="348"/>
  <c r="L37" i="348"/>
  <c r="M37" i="348"/>
  <c r="N37" i="348"/>
  <c r="O37" i="348"/>
  <c r="P37" i="348"/>
  <c r="Q37" i="348"/>
  <c r="B38" i="348"/>
  <c r="C38" i="348"/>
  <c r="D38" i="348"/>
  <c r="E38" i="348"/>
  <c r="G38" i="348"/>
  <c r="H38" i="348"/>
  <c r="I38" i="348"/>
  <c r="J38" i="348"/>
  <c r="K38" i="348"/>
  <c r="L38" i="348"/>
  <c r="M38" i="348"/>
  <c r="N38" i="348"/>
  <c r="O38" i="348"/>
  <c r="P38" i="348"/>
  <c r="Q38" i="348"/>
  <c r="BI40" i="348"/>
  <c r="BJ40" i="348"/>
  <c r="BK40" i="348"/>
  <c r="BI42" i="348"/>
  <c r="BJ42" i="348"/>
  <c r="BK42" i="348"/>
  <c r="BK47" i="348"/>
  <c r="BI49" i="348"/>
  <c r="BJ49" i="348"/>
  <c r="BK49" i="348"/>
  <c r="BI51" i="348"/>
  <c r="BJ51" i="348"/>
  <c r="BK51" i="348"/>
  <c r="K66" i="348"/>
  <c r="Q72" i="348"/>
  <c r="R72" i="348"/>
  <c r="S72" i="348"/>
  <c r="T72" i="348"/>
  <c r="Q75" i="348"/>
  <c r="R75" i="348"/>
  <c r="S75" i="348"/>
  <c r="T75" i="348"/>
  <c r="Q78" i="348"/>
  <c r="R78" i="348"/>
  <c r="S78" i="348"/>
  <c r="T78" i="348"/>
  <c r="Q86" i="348"/>
  <c r="R86" i="348"/>
  <c r="S86" i="348"/>
  <c r="T86" i="348"/>
  <c r="Q89" i="348"/>
  <c r="R89" i="348"/>
  <c r="S89" i="348"/>
  <c r="T89" i="348"/>
  <c r="Q92" i="348"/>
  <c r="R92" i="348"/>
  <c r="S92" i="348"/>
  <c r="T92" i="348"/>
  <c r="Q97" i="348"/>
  <c r="R97" i="348"/>
  <c r="T97" i="348"/>
  <c r="S98" i="348"/>
  <c r="T98" i="348"/>
  <c r="Q103" i="348"/>
  <c r="R103" i="348"/>
  <c r="S104" i="348"/>
  <c r="T104" i="348"/>
  <c r="Q109" i="348"/>
  <c r="R109" i="348"/>
  <c r="S110" i="348"/>
  <c r="T110" i="348"/>
  <c r="R115" i="348"/>
  <c r="Q121" i="348"/>
  <c r="R121" i="348"/>
  <c r="S122" i="348"/>
  <c r="T122" i="348"/>
  <c r="Q127" i="348"/>
  <c r="R127" i="348"/>
  <c r="S128" i="348"/>
  <c r="T128" i="348"/>
  <c r="Q135" i="348"/>
  <c r="Q136" i="348"/>
  <c r="R136" i="348"/>
  <c r="S136" i="348"/>
  <c r="T136" i="348"/>
  <c r="Q137" i="348"/>
  <c r="R137" i="348"/>
  <c r="S137" i="348"/>
  <c r="T137" i="348"/>
  <c r="Q142" i="348"/>
  <c r="Q143" i="348"/>
  <c r="R143" i="348"/>
  <c r="S143" i="348"/>
  <c r="T143" i="348"/>
  <c r="Q144" i="348"/>
  <c r="R144" i="348"/>
  <c r="S144" i="348"/>
  <c r="T144" i="348"/>
  <c r="Q149" i="348"/>
  <c r="Q150" i="348"/>
  <c r="R150" i="348"/>
  <c r="S150" i="348"/>
  <c r="T150" i="348"/>
  <c r="D3" i="352"/>
  <c r="D4" i="352"/>
  <c r="D5" i="352"/>
  <c r="D6" i="352"/>
  <c r="D7" i="352"/>
  <c r="D8" i="352"/>
  <c r="D9" i="352"/>
  <c r="D10" i="352"/>
  <c r="D11" i="352"/>
  <c r="D12" i="352"/>
  <c r="D13" i="352"/>
  <c r="D14" i="352"/>
  <c r="D15" i="352"/>
  <c r="D16" i="352"/>
  <c r="D17" i="352"/>
  <c r="D18" i="352"/>
  <c r="D19" i="352"/>
  <c r="D20" i="352"/>
  <c r="D21" i="352"/>
  <c r="D22" i="352"/>
  <c r="D23" i="352"/>
  <c r="D24" i="352"/>
  <c r="D25" i="352"/>
  <c r="D26" i="352"/>
  <c r="D27" i="352"/>
  <c r="D28" i="352"/>
  <c r="D29" i="352"/>
  <c r="D30" i="352"/>
  <c r="D31" i="352"/>
  <c r="D32" i="352"/>
  <c r="D33" i="352"/>
  <c r="D34" i="352"/>
  <c r="D35" i="352"/>
  <c r="D36" i="352"/>
  <c r="D37" i="352"/>
  <c r="D38" i="352"/>
  <c r="D39" i="352"/>
  <c r="D40" i="352"/>
  <c r="D41" i="352"/>
  <c r="D42" i="352"/>
  <c r="D43" i="352"/>
  <c r="D44" i="352"/>
  <c r="G44" i="352"/>
  <c r="H44" i="352"/>
  <c r="I44" i="352"/>
  <c r="J44" i="352"/>
  <c r="K44" i="352"/>
  <c r="D45" i="352"/>
  <c r="D46" i="352"/>
  <c r="D47" i="352"/>
  <c r="D48" i="352"/>
  <c r="D49" i="352"/>
  <c r="D50" i="352"/>
  <c r="D51" i="352"/>
  <c r="D52" i="352"/>
  <c r="D53" i="352"/>
  <c r="D54" i="352"/>
  <c r="D55" i="352"/>
  <c r="D56" i="352"/>
  <c r="D57" i="352"/>
  <c r="D58" i="352"/>
  <c r="D59" i="352"/>
  <c r="D60" i="352"/>
  <c r="D61" i="352"/>
  <c r="D62" i="352"/>
  <c r="D63" i="352"/>
  <c r="D64" i="352"/>
  <c r="D65" i="352"/>
  <c r="D66" i="352"/>
  <c r="D67" i="352"/>
  <c r="E6" i="355"/>
  <c r="F6" i="355"/>
  <c r="G6" i="355"/>
  <c r="H6" i="355"/>
  <c r="E7" i="355"/>
  <c r="F7" i="355"/>
  <c r="G7" i="355"/>
  <c r="H7" i="355"/>
  <c r="N7" i="355"/>
  <c r="O7" i="355"/>
  <c r="P7" i="355"/>
  <c r="Q7" i="355"/>
  <c r="R7" i="355"/>
  <c r="E8" i="355"/>
  <c r="F8" i="355"/>
  <c r="G8" i="355"/>
  <c r="H8" i="355"/>
  <c r="N8" i="355"/>
  <c r="O8" i="355"/>
  <c r="P8" i="355"/>
  <c r="Q8" i="355"/>
  <c r="R8" i="355"/>
  <c r="E9" i="355"/>
  <c r="F9" i="355"/>
  <c r="G9" i="355"/>
  <c r="H9" i="355"/>
  <c r="E11" i="355"/>
  <c r="F11" i="355"/>
  <c r="G11" i="355"/>
  <c r="H11" i="355"/>
  <c r="N11" i="355"/>
  <c r="O11" i="355"/>
  <c r="P11" i="355"/>
  <c r="Q11" i="355"/>
  <c r="R11" i="355"/>
  <c r="E12" i="355"/>
  <c r="F12" i="355"/>
  <c r="G12" i="355"/>
  <c r="H12" i="355"/>
  <c r="N12" i="355"/>
  <c r="O12" i="355"/>
  <c r="P12" i="355"/>
  <c r="Q12" i="355"/>
  <c r="R12" i="355"/>
  <c r="E13" i="355"/>
  <c r="F13" i="355"/>
  <c r="G13" i="355"/>
  <c r="H13" i="355"/>
  <c r="N13" i="355"/>
  <c r="O13" i="355"/>
  <c r="P13" i="355"/>
  <c r="Q13" i="355"/>
  <c r="R13" i="355"/>
  <c r="E14" i="355"/>
  <c r="F14" i="355"/>
  <c r="G14" i="355"/>
  <c r="H14" i="355"/>
  <c r="E15" i="355"/>
  <c r="F15" i="355"/>
  <c r="G15" i="355"/>
  <c r="H15" i="355"/>
  <c r="N15" i="355"/>
  <c r="O15" i="355"/>
  <c r="P15" i="355"/>
  <c r="Q15" i="355"/>
  <c r="R15" i="355"/>
  <c r="E16" i="355"/>
  <c r="F16" i="355"/>
  <c r="G16" i="355"/>
  <c r="H16" i="355"/>
  <c r="E18" i="355"/>
  <c r="F18" i="355"/>
  <c r="G18" i="355"/>
  <c r="H18" i="355"/>
  <c r="N18" i="355"/>
  <c r="O18" i="355"/>
  <c r="P18" i="355"/>
  <c r="Q18" i="355"/>
  <c r="R18" i="355"/>
  <c r="E19" i="355"/>
  <c r="F19" i="355"/>
  <c r="G19" i="355"/>
  <c r="H19" i="355"/>
  <c r="N19" i="355"/>
  <c r="O19" i="355"/>
  <c r="P19" i="355"/>
  <c r="Q19" i="355"/>
  <c r="R19" i="355"/>
  <c r="E20" i="355"/>
  <c r="F20" i="355"/>
  <c r="G20" i="355"/>
  <c r="H20" i="355"/>
  <c r="E21" i="355"/>
  <c r="F21" i="355"/>
  <c r="G21" i="355"/>
  <c r="H21" i="355"/>
  <c r="E22" i="355"/>
  <c r="F22" i="355"/>
  <c r="G22" i="355"/>
  <c r="H22" i="355"/>
  <c r="N22" i="355"/>
  <c r="O22" i="355"/>
  <c r="P22" i="355"/>
  <c r="Q22" i="355"/>
  <c r="R22" i="355"/>
  <c r="E23" i="355"/>
  <c r="F23" i="355"/>
  <c r="G23" i="355"/>
  <c r="H23" i="355"/>
  <c r="E25" i="355"/>
  <c r="F25" i="355"/>
  <c r="G25" i="355"/>
  <c r="H25" i="355"/>
  <c r="N25" i="355"/>
  <c r="O25" i="355"/>
  <c r="P25" i="355"/>
  <c r="Q25" i="355"/>
  <c r="R25" i="355"/>
  <c r="E26" i="355"/>
  <c r="F26" i="355"/>
  <c r="G26" i="355"/>
  <c r="H26" i="355"/>
  <c r="N27" i="355"/>
  <c r="O27" i="355"/>
  <c r="P27" i="355"/>
  <c r="Q27" i="355"/>
  <c r="R27" i="355"/>
  <c r="N28" i="355"/>
  <c r="O28" i="355"/>
  <c r="P28" i="355"/>
  <c r="Q28" i="355"/>
  <c r="R28" i="355"/>
  <c r="AW4" i="347"/>
  <c r="M5" i="347"/>
  <c r="N5" i="347"/>
  <c r="O5" i="347"/>
  <c r="P5" i="347"/>
  <c r="Q5" i="347"/>
  <c r="AW5" i="347"/>
  <c r="M6" i="347"/>
  <c r="N6" i="347"/>
  <c r="O6" i="347"/>
  <c r="P6" i="347"/>
  <c r="Q6" i="347"/>
  <c r="AW6" i="347"/>
  <c r="M7" i="347"/>
  <c r="N7" i="347"/>
  <c r="O7" i="347"/>
  <c r="P7" i="347"/>
  <c r="Q7" i="347"/>
  <c r="AW7" i="347"/>
  <c r="M8" i="347"/>
  <c r="N8" i="347"/>
  <c r="O8" i="347"/>
  <c r="P8" i="347"/>
  <c r="Q8" i="347"/>
  <c r="AW8" i="347"/>
  <c r="M9" i="347"/>
  <c r="N9" i="347"/>
  <c r="O9" i="347"/>
  <c r="P9" i="347"/>
  <c r="Q9" i="347"/>
  <c r="AW9" i="347"/>
  <c r="AW10" i="347"/>
  <c r="M11" i="347"/>
  <c r="N11" i="347"/>
  <c r="O11" i="347"/>
  <c r="P11" i="347"/>
  <c r="Q11" i="347"/>
  <c r="AW11" i="347"/>
  <c r="M12" i="347"/>
  <c r="N12" i="347"/>
  <c r="O12" i="347"/>
  <c r="P12" i="347"/>
  <c r="Q12" i="347"/>
  <c r="AW12" i="347"/>
  <c r="M13" i="347"/>
  <c r="N13" i="347"/>
  <c r="O13" i="347"/>
  <c r="P13" i="347"/>
  <c r="Q13" i="347"/>
  <c r="AW13" i="347"/>
  <c r="M14" i="347"/>
  <c r="N14" i="347"/>
  <c r="O14" i="347"/>
  <c r="P14" i="347"/>
  <c r="Q14" i="347"/>
  <c r="AW14" i="347"/>
  <c r="M15" i="347"/>
  <c r="N15" i="347"/>
  <c r="O15" i="347"/>
  <c r="P15" i="347"/>
  <c r="Q15" i="347"/>
  <c r="AW15" i="347"/>
  <c r="M16" i="347"/>
  <c r="N16" i="347"/>
  <c r="O16" i="347"/>
  <c r="P16" i="347"/>
  <c r="Q16" i="347"/>
  <c r="AW16" i="347"/>
  <c r="AW17" i="347"/>
  <c r="M18" i="347"/>
  <c r="N18" i="347"/>
  <c r="O18" i="347"/>
  <c r="P18" i="347"/>
  <c r="Q18" i="347"/>
  <c r="AW18" i="347"/>
  <c r="M19" i="347"/>
  <c r="N19" i="347"/>
  <c r="O19" i="347"/>
  <c r="P19" i="347"/>
  <c r="Q19" i="347"/>
  <c r="AW19" i="347"/>
  <c r="M20" i="347"/>
  <c r="N20" i="347"/>
  <c r="O20" i="347"/>
  <c r="P20" i="347"/>
  <c r="Q20" i="347"/>
  <c r="AW20" i="347"/>
  <c r="M21" i="347"/>
  <c r="N21" i="347"/>
  <c r="O21" i="347"/>
  <c r="P21" i="347"/>
  <c r="Q21" i="347"/>
  <c r="AW21" i="347"/>
  <c r="M22" i="347"/>
  <c r="N22" i="347"/>
  <c r="O22" i="347"/>
  <c r="P22" i="347"/>
  <c r="Q22" i="347"/>
  <c r="AW22" i="347"/>
  <c r="M23" i="347"/>
  <c r="N23" i="347"/>
  <c r="O23" i="347"/>
  <c r="P23" i="347"/>
  <c r="Q23" i="347"/>
  <c r="AW23" i="347"/>
  <c r="AW24" i="347"/>
  <c r="M25" i="347"/>
  <c r="N25" i="347"/>
  <c r="O25" i="347"/>
  <c r="P25" i="347"/>
  <c r="Q25" i="347"/>
  <c r="AW25" i="347"/>
  <c r="M26" i="347"/>
  <c r="N26" i="347"/>
  <c r="O26" i="347"/>
  <c r="P26" i="347"/>
  <c r="Q26" i="347"/>
  <c r="AW26" i="347"/>
  <c r="M27" i="347"/>
  <c r="N27" i="347"/>
  <c r="O27" i="347"/>
  <c r="P27" i="347"/>
  <c r="Q27" i="347"/>
  <c r="AW27" i="347"/>
  <c r="M28" i="347"/>
  <c r="N28" i="347"/>
  <c r="O28" i="347"/>
  <c r="P28" i="347"/>
  <c r="Q28" i="347"/>
  <c r="AW28" i="347"/>
  <c r="M29" i="347"/>
  <c r="N29" i="347"/>
  <c r="O29" i="347"/>
  <c r="P29" i="347"/>
  <c r="Q29" i="347"/>
  <c r="AW29" i="347"/>
  <c r="M30" i="347"/>
  <c r="N30" i="347"/>
  <c r="O30" i="347"/>
  <c r="P30" i="347"/>
  <c r="Q30" i="347"/>
  <c r="AW30" i="347"/>
  <c r="AW31" i="347"/>
  <c r="M32" i="347"/>
  <c r="N32" i="347"/>
  <c r="O32" i="347"/>
  <c r="P32" i="347"/>
  <c r="Q32" i="347"/>
  <c r="AW32" i="347"/>
  <c r="M33" i="347"/>
  <c r="N33" i="347"/>
  <c r="O33" i="347"/>
  <c r="P33" i="347"/>
  <c r="Q33" i="347"/>
  <c r="AW33" i="347"/>
  <c r="M34" i="347"/>
  <c r="N34" i="347"/>
  <c r="O34" i="347"/>
  <c r="P34" i="347"/>
  <c r="Q34" i="347"/>
  <c r="AW34" i="347"/>
  <c r="B36" i="347"/>
  <c r="C36" i="347"/>
  <c r="D36" i="347"/>
  <c r="E36" i="347"/>
  <c r="G36" i="347"/>
  <c r="H36" i="347"/>
  <c r="I36" i="347"/>
  <c r="J36" i="347"/>
  <c r="K36" i="347"/>
  <c r="L36" i="347"/>
  <c r="M36" i="347"/>
  <c r="N36" i="347"/>
  <c r="O36" i="347"/>
  <c r="P36" i="347"/>
  <c r="Q36" i="347"/>
  <c r="B37" i="347"/>
  <c r="C37" i="347"/>
  <c r="D37" i="347"/>
  <c r="E37" i="347"/>
  <c r="G37" i="347"/>
  <c r="H37" i="347"/>
  <c r="I37" i="347"/>
  <c r="J37" i="347"/>
  <c r="K37" i="347"/>
  <c r="L37" i="347"/>
  <c r="M37" i="347"/>
  <c r="N37" i="347"/>
  <c r="O37" i="347"/>
  <c r="P37" i="347"/>
  <c r="Q37" i="347"/>
  <c r="B38" i="347"/>
  <c r="C38" i="347"/>
  <c r="D38" i="347"/>
  <c r="E38" i="347"/>
  <c r="G38" i="347"/>
  <c r="H38" i="347"/>
  <c r="I38" i="347"/>
  <c r="J38" i="347"/>
  <c r="K38" i="347"/>
  <c r="L38" i="347"/>
  <c r="M38" i="347"/>
  <c r="N38" i="347"/>
  <c r="O38" i="347"/>
  <c r="P38" i="347"/>
  <c r="Q38" i="347"/>
  <c r="BI40" i="347"/>
  <c r="BJ40" i="347"/>
  <c r="BK40" i="347"/>
  <c r="BI42" i="347"/>
  <c r="BJ42" i="347"/>
  <c r="BK42" i="347"/>
  <c r="BK47" i="347"/>
  <c r="BI49" i="347"/>
  <c r="BJ49" i="347"/>
  <c r="BK49" i="347"/>
  <c r="BI51" i="347"/>
  <c r="BJ51" i="347"/>
  <c r="BK51" i="347"/>
  <c r="K66" i="347"/>
  <c r="Q72" i="347"/>
  <c r="R72" i="347"/>
  <c r="S72" i="347"/>
  <c r="T72" i="347"/>
  <c r="Q75" i="347"/>
  <c r="R75" i="347"/>
  <c r="S75" i="347"/>
  <c r="T75" i="347"/>
  <c r="Q78" i="347"/>
  <c r="R78" i="347"/>
  <c r="S78" i="347"/>
  <c r="T78" i="347"/>
  <c r="Q86" i="347"/>
  <c r="R86" i="347"/>
  <c r="S86" i="347"/>
  <c r="T86" i="347"/>
  <c r="Q89" i="347"/>
  <c r="R89" i="347"/>
  <c r="S89" i="347"/>
  <c r="T89" i="347"/>
  <c r="Q92" i="347"/>
  <c r="R92" i="347"/>
  <c r="S92" i="347"/>
  <c r="T92" i="347"/>
  <c r="Q97" i="347"/>
  <c r="R97" i="347"/>
  <c r="T97" i="347"/>
  <c r="S98" i="347"/>
  <c r="T98" i="347"/>
  <c r="Q103" i="347"/>
  <c r="R103" i="347"/>
  <c r="S104" i="347"/>
  <c r="T104" i="347"/>
  <c r="Q109" i="347"/>
  <c r="R109" i="347"/>
  <c r="S110" i="347"/>
  <c r="T110" i="347"/>
  <c r="R115" i="347"/>
  <c r="Q121" i="347"/>
  <c r="R121" i="347"/>
  <c r="S122" i="347"/>
  <c r="T122" i="347"/>
  <c r="Q127" i="347"/>
  <c r="R127" i="347"/>
  <c r="S128" i="347"/>
  <c r="T128" i="347"/>
  <c r="Q135" i="347"/>
  <c r="Q136" i="347"/>
  <c r="R136" i="347"/>
  <c r="S136" i="347"/>
  <c r="T136" i="347"/>
  <c r="Q137" i="347"/>
  <c r="R137" i="347"/>
  <c r="S137" i="347"/>
  <c r="T137" i="347"/>
  <c r="Q142" i="347"/>
  <c r="Q143" i="347"/>
  <c r="R143" i="347"/>
  <c r="S143" i="347"/>
  <c r="T143" i="347"/>
  <c r="Q144" i="347"/>
  <c r="R144" i="347"/>
  <c r="S144" i="347"/>
  <c r="T144" i="347"/>
  <c r="Q149" i="347"/>
  <c r="Q150" i="347"/>
  <c r="R150" i="347"/>
  <c r="S150" i="347"/>
  <c r="T150" i="347"/>
  <c r="N4" i="341"/>
  <c r="N5" i="341"/>
  <c r="N6" i="341"/>
  <c r="N7" i="341"/>
  <c r="N8" i="341"/>
  <c r="AV8" i="341"/>
  <c r="AX8" i="341"/>
  <c r="N9" i="341"/>
  <c r="AV9" i="341"/>
  <c r="AX9" i="341"/>
  <c r="N10" i="341"/>
  <c r="N11" i="341"/>
  <c r="N12" i="341"/>
  <c r="N13" i="341"/>
  <c r="N14" i="341"/>
  <c r="N15" i="341"/>
  <c r="N16" i="341"/>
  <c r="N17" i="341"/>
  <c r="AS17" i="341"/>
  <c r="N18" i="341"/>
  <c r="BC18" i="341"/>
  <c r="N19" i="341"/>
  <c r="BC19" i="341"/>
  <c r="N20" i="341"/>
  <c r="AS20" i="341"/>
  <c r="BC20" i="341"/>
  <c r="N21" i="341"/>
  <c r="N22" i="341"/>
  <c r="BC22" i="341"/>
  <c r="N23" i="341"/>
  <c r="AQ23" i="341"/>
  <c r="AS23" i="341"/>
  <c r="N24" i="341"/>
  <c r="N25" i="341"/>
  <c r="N26" i="341"/>
  <c r="N27" i="341"/>
  <c r="N28" i="341"/>
  <c r="N29" i="341"/>
  <c r="N30" i="341"/>
  <c r="AN30" i="341"/>
  <c r="N31" i="341"/>
  <c r="N32" i="341"/>
  <c r="N33" i="341"/>
  <c r="N34" i="341"/>
  <c r="AU35" i="341"/>
  <c r="B36" i="341"/>
  <c r="C36" i="341"/>
  <c r="D36" i="341"/>
  <c r="E36" i="341"/>
  <c r="F36" i="341"/>
  <c r="G36" i="341"/>
  <c r="H36" i="341"/>
  <c r="I36" i="341"/>
  <c r="J36" i="341"/>
  <c r="K36" i="341"/>
  <c r="L36" i="341"/>
  <c r="M36" i="341"/>
  <c r="O36" i="341"/>
  <c r="P36" i="341"/>
  <c r="Q36" i="341"/>
  <c r="R36" i="341"/>
  <c r="S36" i="341"/>
  <c r="T36" i="341"/>
  <c r="U36" i="341"/>
  <c r="V36" i="341"/>
  <c r="W36" i="341"/>
  <c r="X36" i="341"/>
  <c r="Y36" i="341"/>
  <c r="Z36" i="341"/>
  <c r="AA36" i="341"/>
  <c r="AB36" i="341"/>
  <c r="AD36" i="341"/>
  <c r="AI36" i="341"/>
  <c r="AJ36" i="341"/>
  <c r="AU36" i="341"/>
  <c r="B37" i="341"/>
  <c r="C37" i="341"/>
  <c r="D37" i="341"/>
  <c r="E37" i="341"/>
  <c r="F37" i="341"/>
  <c r="G37" i="341"/>
  <c r="H37" i="341"/>
  <c r="I37" i="341"/>
  <c r="J37" i="341"/>
  <c r="K37" i="341"/>
  <c r="L37" i="341"/>
  <c r="M37" i="341"/>
  <c r="O37" i="341"/>
  <c r="P37" i="341"/>
  <c r="Q37" i="341"/>
  <c r="R37" i="341"/>
  <c r="S37" i="341"/>
  <c r="T37" i="341"/>
  <c r="U37" i="341"/>
  <c r="V37" i="341"/>
  <c r="W37" i="341"/>
  <c r="X37" i="341"/>
  <c r="Y37" i="341"/>
  <c r="Z37" i="341"/>
  <c r="AA37" i="341"/>
  <c r="AB37" i="341"/>
  <c r="B38" i="341"/>
  <c r="C38" i="341"/>
  <c r="D38" i="341"/>
  <c r="E38" i="341"/>
  <c r="F38" i="341"/>
  <c r="G38" i="341"/>
  <c r="H38" i="341"/>
  <c r="I38" i="341"/>
  <c r="J38" i="341"/>
  <c r="K38" i="341"/>
  <c r="L38" i="341"/>
  <c r="M38" i="341"/>
  <c r="O38" i="341"/>
  <c r="P38" i="341"/>
  <c r="Q38" i="341"/>
  <c r="R38" i="341"/>
  <c r="S38" i="341"/>
  <c r="T38" i="341"/>
  <c r="U38" i="341"/>
  <c r="V38" i="341"/>
  <c r="W38" i="341"/>
  <c r="X38" i="341"/>
  <c r="Y38" i="341"/>
  <c r="Z38" i="341"/>
  <c r="AA38" i="341"/>
  <c r="AB38" i="341"/>
  <c r="AU38" i="341"/>
  <c r="AQ41" i="341"/>
  <c r="AU41" i="341"/>
  <c r="AQ43" i="341"/>
  <c r="AU43" i="341"/>
  <c r="AU44" i="341"/>
  <c r="AU49" i="341"/>
  <c r="O52" i="341"/>
  <c r="P52" i="341"/>
  <c r="Q52" i="341"/>
  <c r="O56" i="341"/>
  <c r="Q56" i="341"/>
  <c r="R56" i="341"/>
  <c r="Q60" i="341"/>
  <c r="R60" i="341"/>
  <c r="Z60" i="341"/>
  <c r="K66" i="341"/>
  <c r="O72" i="341"/>
  <c r="P72" i="341"/>
  <c r="Q72" i="341"/>
  <c r="R72" i="341"/>
  <c r="O75" i="341"/>
  <c r="P75" i="341"/>
  <c r="Q75" i="341"/>
  <c r="R75" i="341"/>
  <c r="O78" i="341"/>
  <c r="P78" i="341"/>
  <c r="Q78" i="341"/>
  <c r="R78" i="341"/>
  <c r="O86" i="341"/>
  <c r="P86" i="341"/>
  <c r="Q86" i="341"/>
  <c r="R86" i="341"/>
  <c r="O89" i="341"/>
  <c r="P89" i="341"/>
  <c r="Q89" i="341"/>
  <c r="R89" i="341"/>
  <c r="O92" i="341"/>
  <c r="P92" i="341"/>
  <c r="Q92" i="341"/>
  <c r="R92" i="341"/>
  <c r="O97" i="341"/>
  <c r="P97" i="341"/>
  <c r="R97" i="341"/>
  <c r="Q98" i="341"/>
  <c r="R98" i="341"/>
  <c r="O103" i="341"/>
  <c r="P103" i="341"/>
  <c r="Q104" i="341"/>
  <c r="R104" i="341"/>
  <c r="O109" i="341"/>
  <c r="P109" i="341"/>
  <c r="Q110" i="341"/>
  <c r="R110" i="341"/>
  <c r="P115" i="341"/>
  <c r="O121" i="341"/>
  <c r="P121" i="341"/>
  <c r="Q122" i="341"/>
  <c r="R122" i="341"/>
  <c r="O127" i="341"/>
  <c r="P127" i="341"/>
  <c r="Q128" i="341"/>
  <c r="R128" i="341"/>
  <c r="O135" i="341"/>
  <c r="O136" i="341"/>
  <c r="P136" i="341"/>
  <c r="Q136" i="341"/>
  <c r="R136" i="341"/>
  <c r="O137" i="341"/>
  <c r="P137" i="341"/>
  <c r="Q137" i="341"/>
  <c r="R137" i="341"/>
  <c r="O142" i="341"/>
  <c r="O143" i="341"/>
  <c r="P143" i="341"/>
  <c r="Q143" i="341"/>
  <c r="R143" i="341"/>
  <c r="O144" i="341"/>
  <c r="P144" i="341"/>
  <c r="Q144" i="341"/>
  <c r="R144" i="341"/>
  <c r="O149" i="341"/>
  <c r="O150" i="341"/>
  <c r="P150" i="341"/>
  <c r="Q150" i="341"/>
  <c r="R150" i="341"/>
  <c r="M4" i="354"/>
  <c r="N4" i="354"/>
  <c r="O4" i="354"/>
  <c r="P4" i="354"/>
  <c r="Q4" i="354"/>
  <c r="R4" i="354"/>
  <c r="AW4" i="354"/>
  <c r="AX4" i="354"/>
  <c r="AY4" i="354"/>
  <c r="AZ4" i="354"/>
  <c r="BA4" i="354"/>
  <c r="BG4" i="354"/>
  <c r="M5" i="354"/>
  <c r="N5" i="354"/>
  <c r="O5" i="354"/>
  <c r="P5" i="354"/>
  <c r="Q5" i="354"/>
  <c r="R5" i="354"/>
  <c r="AW5" i="354"/>
  <c r="AX5" i="354"/>
  <c r="AY5" i="354"/>
  <c r="AZ5" i="354"/>
  <c r="BA5" i="354"/>
  <c r="BG5" i="354"/>
  <c r="M6" i="354"/>
  <c r="N6" i="354"/>
  <c r="O6" i="354"/>
  <c r="P6" i="354"/>
  <c r="Q6" i="354"/>
  <c r="R6" i="354"/>
  <c r="BG6" i="354"/>
  <c r="M7" i="354"/>
  <c r="N7" i="354"/>
  <c r="O7" i="354"/>
  <c r="P7" i="354"/>
  <c r="Q7" i="354"/>
  <c r="R7" i="354"/>
  <c r="BG7" i="354"/>
  <c r="M8" i="354"/>
  <c r="N8" i="354"/>
  <c r="O8" i="354"/>
  <c r="P8" i="354"/>
  <c r="Q8" i="354"/>
  <c r="R8" i="354"/>
  <c r="AW8" i="354"/>
  <c r="AX8" i="354"/>
  <c r="AY8" i="354"/>
  <c r="AZ8" i="354"/>
  <c r="BA8" i="354"/>
  <c r="BG8" i="354"/>
  <c r="M9" i="354"/>
  <c r="N9" i="354"/>
  <c r="O9" i="354"/>
  <c r="P9" i="354"/>
  <c r="Q9" i="354"/>
  <c r="R9" i="354"/>
  <c r="AW9" i="354"/>
  <c r="AX9" i="354"/>
  <c r="AY9" i="354"/>
  <c r="AZ9" i="354"/>
  <c r="BA9" i="354"/>
  <c r="BG9" i="354"/>
  <c r="M10" i="354"/>
  <c r="N10" i="354"/>
  <c r="O10" i="354"/>
  <c r="P10" i="354"/>
  <c r="Q10" i="354"/>
  <c r="R10" i="354"/>
  <c r="BG10" i="354"/>
  <c r="R11" i="354"/>
  <c r="BG11" i="354"/>
  <c r="M12" i="354"/>
  <c r="N12" i="354"/>
  <c r="O12" i="354"/>
  <c r="P12" i="354"/>
  <c r="Q12" i="354"/>
  <c r="R12" i="354"/>
  <c r="AW12" i="354"/>
  <c r="AX12" i="354"/>
  <c r="AY12" i="354"/>
  <c r="AZ12" i="354"/>
  <c r="BA12" i="354"/>
  <c r="BG12" i="354"/>
  <c r="M13" i="354"/>
  <c r="N13" i="354"/>
  <c r="O13" i="354"/>
  <c r="P13" i="354"/>
  <c r="Q13" i="354"/>
  <c r="R13" i="354"/>
  <c r="AW13" i="354"/>
  <c r="AX13" i="354"/>
  <c r="AY13" i="354"/>
  <c r="AZ13" i="354"/>
  <c r="BA13" i="354"/>
  <c r="BG13" i="354"/>
  <c r="M14" i="354"/>
  <c r="N14" i="354"/>
  <c r="O14" i="354"/>
  <c r="P14" i="354"/>
  <c r="Q14" i="354"/>
  <c r="R14" i="354"/>
  <c r="AX14" i="354"/>
  <c r="BG14" i="354"/>
  <c r="M15" i="354"/>
  <c r="N15" i="354"/>
  <c r="O15" i="354"/>
  <c r="P15" i="354"/>
  <c r="Q15" i="354"/>
  <c r="R15" i="354"/>
  <c r="BG15" i="354"/>
  <c r="M16" i="354"/>
  <c r="N16" i="354"/>
  <c r="O16" i="354"/>
  <c r="P16" i="354"/>
  <c r="Q16" i="354"/>
  <c r="R16" i="354"/>
  <c r="AW16" i="354"/>
  <c r="AX16" i="354"/>
  <c r="AY16" i="354"/>
  <c r="AZ16" i="354"/>
  <c r="BA16" i="354"/>
  <c r="BG16" i="354"/>
  <c r="M17" i="354"/>
  <c r="N17" i="354"/>
  <c r="O17" i="354"/>
  <c r="P17" i="354"/>
  <c r="Q17" i="354"/>
  <c r="R17" i="354"/>
  <c r="BG17" i="354"/>
  <c r="R18" i="354"/>
  <c r="BG18" i="354"/>
  <c r="M19" i="354"/>
  <c r="N19" i="354"/>
  <c r="O19" i="354"/>
  <c r="P19" i="354"/>
  <c r="Q19" i="354"/>
  <c r="R19" i="354"/>
  <c r="AW19" i="354"/>
  <c r="AX19" i="354"/>
  <c r="AY19" i="354"/>
  <c r="AZ19" i="354"/>
  <c r="BA19" i="354"/>
  <c r="BG19" i="354"/>
  <c r="M20" i="354"/>
  <c r="N20" i="354"/>
  <c r="O20" i="354"/>
  <c r="P20" i="354"/>
  <c r="Q20" i="354"/>
  <c r="R20" i="354"/>
  <c r="AW20" i="354"/>
  <c r="AX20" i="354"/>
  <c r="AY20" i="354"/>
  <c r="AZ20" i="354"/>
  <c r="BA20" i="354"/>
  <c r="BG20" i="354"/>
  <c r="M21" i="354"/>
  <c r="N21" i="354"/>
  <c r="O21" i="354"/>
  <c r="P21" i="354"/>
  <c r="Q21" i="354"/>
  <c r="R21" i="354"/>
  <c r="BG21" i="354"/>
  <c r="M22" i="354"/>
  <c r="N22" i="354"/>
  <c r="O22" i="354"/>
  <c r="P22" i="354"/>
  <c r="Q22" i="354"/>
  <c r="R22" i="354"/>
  <c r="BG22" i="354"/>
  <c r="M23" i="354"/>
  <c r="N23" i="354"/>
  <c r="O23" i="354"/>
  <c r="P23" i="354"/>
  <c r="Q23" i="354"/>
  <c r="R23" i="354"/>
  <c r="BG23" i="354"/>
  <c r="M24" i="354"/>
  <c r="N24" i="354"/>
  <c r="O24" i="354"/>
  <c r="P24" i="354"/>
  <c r="Q24" i="354"/>
  <c r="R24" i="354"/>
  <c r="BG24" i="354"/>
  <c r="R25" i="354"/>
  <c r="BG25" i="354"/>
  <c r="M26" i="354"/>
  <c r="N26" i="354"/>
  <c r="O26" i="354"/>
  <c r="P26" i="354"/>
  <c r="Q26" i="354"/>
  <c r="R26" i="354"/>
  <c r="AW26" i="354"/>
  <c r="AX26" i="354"/>
  <c r="AY26" i="354"/>
  <c r="AZ26" i="354"/>
  <c r="BA26" i="354"/>
  <c r="BG26" i="354"/>
  <c r="M27" i="354"/>
  <c r="N27" i="354"/>
  <c r="O27" i="354"/>
  <c r="P27" i="354"/>
  <c r="Q27" i="354"/>
  <c r="R27" i="354"/>
  <c r="AW27" i="354"/>
  <c r="AX27" i="354"/>
  <c r="AY27" i="354"/>
  <c r="AZ27" i="354"/>
  <c r="BA27" i="354"/>
  <c r="BG27" i="354"/>
  <c r="M28" i="354"/>
  <c r="N28" i="354"/>
  <c r="O28" i="354"/>
  <c r="P28" i="354"/>
  <c r="Q28" i="354"/>
  <c r="R28" i="354"/>
  <c r="BG28" i="354"/>
  <c r="M29" i="354"/>
  <c r="N29" i="354"/>
  <c r="O29" i="354"/>
  <c r="P29" i="354"/>
  <c r="Q29" i="354"/>
  <c r="R29" i="354"/>
  <c r="BG29" i="354"/>
  <c r="M30" i="354"/>
  <c r="N30" i="354"/>
  <c r="O30" i="354"/>
  <c r="P30" i="354"/>
  <c r="Q30" i="354"/>
  <c r="R30" i="354"/>
  <c r="AW30" i="354"/>
  <c r="AX30" i="354"/>
  <c r="AY30" i="354"/>
  <c r="AZ30" i="354"/>
  <c r="BA30" i="354"/>
  <c r="BG30" i="354"/>
  <c r="M31" i="354"/>
  <c r="N31" i="354"/>
  <c r="O31" i="354"/>
  <c r="P31" i="354"/>
  <c r="Q31" i="354"/>
  <c r="R31" i="354"/>
  <c r="BG31" i="354"/>
  <c r="R32" i="354"/>
  <c r="BG32" i="354"/>
  <c r="M33" i="354"/>
  <c r="N33" i="354"/>
  <c r="O33" i="354"/>
  <c r="P33" i="354"/>
  <c r="Q33" i="354"/>
  <c r="R33" i="354"/>
  <c r="BG33" i="354"/>
  <c r="R34" i="354"/>
  <c r="BG34" i="354"/>
  <c r="B36" i="354"/>
  <c r="C36" i="354"/>
  <c r="D36" i="354"/>
  <c r="E36" i="354"/>
  <c r="G36" i="354"/>
  <c r="H36" i="354"/>
  <c r="I36" i="354"/>
  <c r="J36" i="354"/>
  <c r="K36" i="354"/>
  <c r="L36" i="354"/>
  <c r="M36" i="354"/>
  <c r="N36" i="354"/>
  <c r="O36" i="354"/>
  <c r="P36" i="354"/>
  <c r="Q36" i="354"/>
  <c r="S36" i="354"/>
  <c r="T36" i="354"/>
  <c r="U36" i="354"/>
  <c r="V36" i="354"/>
  <c r="W36" i="354"/>
  <c r="X36" i="354"/>
  <c r="Y36" i="354"/>
  <c r="Z36" i="354"/>
  <c r="AA36" i="354"/>
  <c r="AB36" i="354"/>
  <c r="AC36" i="354"/>
  <c r="AD36" i="354"/>
  <c r="AE36" i="354"/>
  <c r="AF36" i="354"/>
  <c r="AG36" i="354"/>
  <c r="AH36" i="354"/>
  <c r="AI36" i="354"/>
  <c r="AJ36" i="354"/>
  <c r="AK36" i="354"/>
  <c r="AL36" i="354"/>
  <c r="AM36" i="354"/>
  <c r="AN36" i="354"/>
  <c r="AO36" i="354"/>
  <c r="AP36" i="354"/>
  <c r="AQ36" i="354"/>
  <c r="AR36" i="354"/>
  <c r="AS36" i="354"/>
  <c r="AT36" i="354"/>
  <c r="AU36" i="354"/>
  <c r="AV36" i="354"/>
  <c r="AW36" i="354"/>
  <c r="AX36" i="354"/>
  <c r="AY36" i="354"/>
  <c r="AZ36" i="354"/>
  <c r="BA36" i="354"/>
  <c r="BB36" i="354"/>
  <c r="BC36" i="354"/>
  <c r="BD36" i="354"/>
  <c r="BE36" i="354"/>
  <c r="BF36" i="354"/>
  <c r="B37" i="354"/>
  <c r="C37" i="354"/>
  <c r="D37" i="354"/>
  <c r="E37" i="354"/>
  <c r="G37" i="354"/>
  <c r="H37" i="354"/>
  <c r="I37" i="354"/>
  <c r="J37" i="354"/>
  <c r="K37" i="354"/>
  <c r="L37" i="354"/>
  <c r="M37" i="354"/>
  <c r="N37" i="354"/>
  <c r="O37" i="354"/>
  <c r="P37" i="354"/>
  <c r="Q37" i="354"/>
  <c r="S37" i="354"/>
  <c r="T37" i="354"/>
  <c r="U37" i="354"/>
  <c r="V37" i="354"/>
  <c r="W37" i="354"/>
  <c r="X37" i="354"/>
  <c r="Y37" i="354"/>
  <c r="Z37" i="354"/>
  <c r="AA37" i="354"/>
  <c r="AB37" i="354"/>
  <c r="AC37" i="354"/>
  <c r="AD37" i="354"/>
  <c r="AE37" i="354"/>
  <c r="AF37" i="354"/>
  <c r="AG37" i="354"/>
  <c r="AH37" i="354"/>
  <c r="AI37" i="354"/>
  <c r="AJ37" i="354"/>
  <c r="AK37" i="354"/>
  <c r="AL37" i="354"/>
  <c r="AM37" i="354"/>
  <c r="AN37" i="354"/>
  <c r="AO37" i="354"/>
  <c r="AP37" i="354"/>
  <c r="AQ37" i="354"/>
  <c r="AR37" i="354"/>
  <c r="AS37" i="354"/>
  <c r="AT37" i="354"/>
  <c r="AU37" i="354"/>
  <c r="AV37" i="354"/>
  <c r="AW37" i="354"/>
  <c r="AX37" i="354"/>
  <c r="AY37" i="354"/>
  <c r="AZ37" i="354"/>
  <c r="BA37" i="354"/>
  <c r="BB37" i="354"/>
  <c r="BC37" i="354"/>
  <c r="BD37" i="354"/>
  <c r="BE37" i="354"/>
  <c r="BF37" i="354"/>
  <c r="B38" i="354"/>
  <c r="C38" i="354"/>
  <c r="D38" i="354"/>
  <c r="E38" i="354"/>
  <c r="G38" i="354"/>
  <c r="H38" i="354"/>
  <c r="I38" i="354"/>
  <c r="J38" i="354"/>
  <c r="K38" i="354"/>
  <c r="L38" i="354"/>
  <c r="M38" i="354"/>
  <c r="N38" i="354"/>
  <c r="O38" i="354"/>
  <c r="P38" i="354"/>
  <c r="Q38" i="354"/>
  <c r="S38" i="354"/>
  <c r="T38" i="354"/>
  <c r="U38" i="354"/>
  <c r="V38" i="354"/>
  <c r="W38" i="354"/>
  <c r="X38" i="354"/>
  <c r="Y38" i="354"/>
  <c r="Z38" i="354"/>
  <c r="AA38" i="354"/>
  <c r="AB38" i="354"/>
  <c r="AC38" i="354"/>
  <c r="AD38" i="354"/>
  <c r="AE38" i="354"/>
  <c r="AF38" i="354"/>
  <c r="AG38" i="354"/>
  <c r="AH38" i="354"/>
  <c r="AI38" i="354"/>
  <c r="AJ38" i="354"/>
  <c r="AK38" i="354"/>
  <c r="AL38" i="354"/>
  <c r="AM38" i="354"/>
  <c r="AN38" i="354"/>
  <c r="AO38" i="354"/>
  <c r="AP38" i="354"/>
  <c r="AQ38" i="354"/>
  <c r="AR38" i="354"/>
  <c r="AS38" i="354"/>
  <c r="AT38" i="354"/>
  <c r="AU38" i="354"/>
  <c r="AV38" i="354"/>
  <c r="AW38" i="354"/>
  <c r="AX38" i="354"/>
  <c r="AY38" i="354"/>
  <c r="AZ38" i="354"/>
  <c r="BA38" i="354"/>
  <c r="BB38" i="354"/>
  <c r="BC38" i="354"/>
  <c r="BD38" i="354"/>
  <c r="BE38" i="354"/>
  <c r="BF38" i="354"/>
  <c r="BI40" i="354"/>
  <c r="BJ40" i="354"/>
  <c r="BK40" i="354"/>
  <c r="BI42" i="354"/>
  <c r="BJ42" i="354"/>
  <c r="BK42" i="354"/>
  <c r="BK47" i="354"/>
  <c r="BI49" i="354"/>
  <c r="BJ49" i="354"/>
  <c r="BK49" i="354"/>
  <c r="BI51" i="354"/>
  <c r="BJ51" i="354"/>
  <c r="BK51" i="354"/>
  <c r="AF64" i="354"/>
  <c r="AG64" i="354"/>
  <c r="AH64" i="354"/>
  <c r="AI64" i="354"/>
  <c r="AJ64" i="354"/>
  <c r="AF65" i="354"/>
  <c r="AG65" i="354"/>
  <c r="AH65" i="354"/>
  <c r="AI65" i="354"/>
  <c r="AJ65" i="354"/>
  <c r="AF68" i="354"/>
  <c r="AG68" i="354"/>
  <c r="AH68" i="354"/>
  <c r="AI68" i="354"/>
  <c r="AJ68" i="354"/>
  <c r="AF69" i="354"/>
  <c r="AG69" i="354"/>
  <c r="AH69" i="354"/>
  <c r="AI69" i="354"/>
  <c r="AJ69" i="354"/>
  <c r="AF72" i="354"/>
  <c r="AG72" i="354"/>
  <c r="AH72" i="354"/>
  <c r="AI72" i="354"/>
  <c r="AJ72" i="354"/>
  <c r="AF73" i="354"/>
  <c r="AG73" i="354"/>
  <c r="AH73" i="354"/>
  <c r="AI73" i="354"/>
  <c r="AJ73" i="354"/>
  <c r="AF74" i="354"/>
  <c r="AG74" i="354"/>
  <c r="AH74" i="354"/>
  <c r="AI74" i="354"/>
  <c r="AJ74" i="354"/>
  <c r="AF76" i="354"/>
  <c r="AG76" i="354"/>
  <c r="AH76" i="354"/>
  <c r="AI76" i="354"/>
  <c r="AJ76" i="354"/>
  <c r="AF90" i="354"/>
  <c r="AG90" i="354"/>
  <c r="AH90" i="354"/>
  <c r="AI90" i="354"/>
  <c r="AJ90" i="354"/>
  <c r="B96" i="354"/>
  <c r="C96" i="354"/>
  <c r="D96" i="354"/>
  <c r="E96" i="354"/>
  <c r="F96" i="354"/>
  <c r="G96" i="354"/>
  <c r="H96" i="354"/>
  <c r="I96" i="354"/>
  <c r="J96" i="354"/>
  <c r="K96" i="354"/>
  <c r="L96" i="354"/>
  <c r="M96" i="354"/>
  <c r="N96" i="354"/>
  <c r="O96" i="354"/>
  <c r="P96" i="354"/>
  <c r="Q96" i="354"/>
  <c r="R96" i="354"/>
  <c r="S96" i="354"/>
  <c r="T96" i="354"/>
  <c r="U96" i="354"/>
  <c r="V96" i="354"/>
  <c r="W96" i="354"/>
  <c r="X96" i="354"/>
  <c r="Y96" i="354"/>
  <c r="Z96" i="354"/>
  <c r="AA96" i="354"/>
  <c r="AB96" i="354"/>
  <c r="AC96" i="354"/>
  <c r="AD96" i="354"/>
  <c r="AE96" i="354"/>
  <c r="AF96" i="354"/>
  <c r="AG96" i="354"/>
  <c r="AH96" i="354"/>
  <c r="AI96" i="354"/>
  <c r="AJ96" i="354"/>
  <c r="AK96" i="354"/>
  <c r="AL96" i="354"/>
  <c r="AM96" i="354"/>
  <c r="AN96" i="354"/>
  <c r="AO96" i="354"/>
  <c r="B97" i="354"/>
  <c r="C97" i="354"/>
  <c r="D97" i="354"/>
  <c r="E97" i="354"/>
  <c r="F97" i="354"/>
  <c r="G97" i="354"/>
  <c r="H97" i="354"/>
  <c r="I97" i="354"/>
  <c r="J97" i="354"/>
  <c r="K97" i="354"/>
  <c r="L97" i="354"/>
  <c r="M97" i="354"/>
  <c r="N97" i="354"/>
  <c r="O97" i="354"/>
  <c r="P97" i="354"/>
  <c r="Q97" i="354"/>
  <c r="R97" i="354"/>
  <c r="S97" i="354"/>
  <c r="T97" i="354"/>
  <c r="U97" i="354"/>
  <c r="V97" i="354"/>
  <c r="W97" i="354"/>
  <c r="X97" i="354"/>
  <c r="Y97" i="354"/>
  <c r="Z97" i="354"/>
  <c r="AA97" i="354"/>
  <c r="AB97" i="354"/>
  <c r="AC97" i="354"/>
  <c r="AD97" i="354"/>
  <c r="AE97" i="354"/>
  <c r="AF97" i="354"/>
  <c r="AG97" i="354"/>
  <c r="AH97" i="354"/>
  <c r="AI97" i="354"/>
  <c r="AJ97" i="354"/>
  <c r="AK97" i="354"/>
  <c r="AL97" i="354"/>
  <c r="AM97" i="354"/>
  <c r="AN97" i="354"/>
  <c r="AO97" i="354"/>
  <c r="B98" i="354"/>
  <c r="C98" i="354"/>
  <c r="D98" i="354"/>
  <c r="E98" i="354"/>
  <c r="F98" i="354"/>
  <c r="G98" i="354"/>
  <c r="H98" i="354"/>
  <c r="I98" i="354"/>
  <c r="J98" i="354"/>
  <c r="K98" i="354"/>
  <c r="L98" i="354"/>
  <c r="M98" i="354"/>
  <c r="N98" i="354"/>
  <c r="O98" i="354"/>
  <c r="P98" i="354"/>
  <c r="Q98" i="354"/>
  <c r="R98" i="354"/>
  <c r="S98" i="354"/>
  <c r="T98" i="354"/>
  <c r="U98" i="354"/>
  <c r="V98" i="354"/>
  <c r="W98" i="354"/>
  <c r="X98" i="354"/>
  <c r="Y98" i="354"/>
  <c r="Z98" i="354"/>
  <c r="AA98" i="354"/>
  <c r="AB98" i="354"/>
  <c r="AC98" i="354"/>
  <c r="AD98" i="354"/>
  <c r="AE98" i="354"/>
  <c r="AF98" i="354"/>
  <c r="AG98" i="354"/>
  <c r="AH98" i="354"/>
  <c r="AI98" i="354"/>
  <c r="AJ98" i="354"/>
  <c r="AK98" i="354"/>
  <c r="AL98" i="354"/>
  <c r="AM98" i="354"/>
  <c r="AN98" i="354"/>
  <c r="AO98" i="354"/>
  <c r="Q103" i="354"/>
  <c r="R103" i="354"/>
  <c r="S104" i="354"/>
  <c r="T104" i="354"/>
  <c r="Q109" i="354"/>
  <c r="R109" i="354"/>
  <c r="S110" i="354"/>
  <c r="T110" i="354"/>
  <c r="R115" i="354"/>
  <c r="Q121" i="354"/>
  <c r="R121" i="354"/>
  <c r="S122" i="354"/>
  <c r="T122" i="354"/>
  <c r="Q127" i="354"/>
  <c r="R127" i="354"/>
  <c r="S128" i="354"/>
  <c r="T128" i="354"/>
  <c r="Q135" i="354"/>
  <c r="Q136" i="354"/>
  <c r="R136" i="354"/>
  <c r="S136" i="354"/>
  <c r="T136" i="354"/>
  <c r="Q137" i="354"/>
  <c r="R137" i="354"/>
  <c r="S137" i="354"/>
  <c r="T137" i="354"/>
  <c r="Q142" i="354"/>
  <c r="Q143" i="354"/>
  <c r="R143" i="354"/>
  <c r="S143" i="354"/>
  <c r="T143" i="354"/>
  <c r="Q144" i="354"/>
  <c r="R144" i="354"/>
  <c r="S144" i="354"/>
  <c r="T144" i="354"/>
  <c r="Q149" i="354"/>
  <c r="Q150" i="354"/>
  <c r="R150" i="354"/>
  <c r="S150" i="354"/>
  <c r="T150" i="354"/>
  <c r="L4" i="338"/>
  <c r="L5" i="338"/>
  <c r="L6" i="338"/>
  <c r="L7" i="338"/>
  <c r="L8" i="338"/>
  <c r="L9" i="338"/>
  <c r="L10" i="338"/>
  <c r="L11" i="338"/>
  <c r="L12" i="338"/>
  <c r="L13" i="338"/>
  <c r="L14" i="338"/>
  <c r="L15" i="338"/>
  <c r="L16" i="338"/>
  <c r="L17" i="338"/>
  <c r="L18" i="338"/>
  <c r="L19" i="338"/>
  <c r="L20" i="338"/>
  <c r="L21" i="338"/>
  <c r="L22" i="338"/>
  <c r="L23" i="338"/>
  <c r="L24" i="338"/>
  <c r="L25" i="338"/>
  <c r="L26" i="338"/>
  <c r="L27" i="338"/>
  <c r="L28" i="338"/>
  <c r="L29" i="338"/>
  <c r="AJ29" i="338"/>
  <c r="L30" i="338"/>
  <c r="L31" i="338"/>
  <c r="L32" i="338"/>
  <c r="L33" i="338"/>
  <c r="L34" i="338"/>
  <c r="B36" i="338"/>
  <c r="C36" i="338"/>
  <c r="D36" i="338"/>
  <c r="E36" i="338"/>
  <c r="F36" i="338"/>
  <c r="G36" i="338"/>
  <c r="H36" i="338"/>
  <c r="I36" i="338"/>
  <c r="J36" i="338"/>
  <c r="K36" i="338"/>
  <c r="AB36" i="338"/>
  <c r="AG36" i="338"/>
  <c r="AH36" i="338"/>
  <c r="B37" i="338"/>
  <c r="C37" i="338"/>
  <c r="D37" i="338"/>
  <c r="E37" i="338"/>
  <c r="F37" i="338"/>
  <c r="G37" i="338"/>
  <c r="H37" i="338"/>
  <c r="I37" i="338"/>
  <c r="J37" i="338"/>
  <c r="K37" i="338"/>
  <c r="B38" i="338"/>
  <c r="C38" i="338"/>
  <c r="D38" i="338"/>
  <c r="E38" i="338"/>
  <c r="F38" i="338"/>
  <c r="G38" i="338"/>
  <c r="H38" i="338"/>
  <c r="I38" i="338"/>
  <c r="J38" i="338"/>
  <c r="K38" i="338"/>
  <c r="O52" i="338"/>
  <c r="P52" i="338"/>
  <c r="Q52" i="338"/>
  <c r="O56" i="338"/>
  <c r="Q56" i="338"/>
  <c r="R56" i="338"/>
  <c r="Q60" i="338"/>
  <c r="R60" i="338"/>
  <c r="Z60" i="338"/>
  <c r="K66" i="338"/>
  <c r="O72" i="338"/>
  <c r="P72" i="338"/>
  <c r="Q72" i="338"/>
  <c r="R72" i="338"/>
  <c r="O75" i="338"/>
  <c r="P75" i="338"/>
  <c r="Q75" i="338"/>
  <c r="R75" i="338"/>
  <c r="O78" i="338"/>
  <c r="P78" i="338"/>
  <c r="Q78" i="338"/>
  <c r="R78" i="338"/>
  <c r="O86" i="338"/>
  <c r="P86" i="338"/>
  <c r="Q86" i="338"/>
  <c r="R86" i="338"/>
  <c r="O89" i="338"/>
  <c r="P89" i="338"/>
  <c r="Q89" i="338"/>
  <c r="R89" i="338"/>
  <c r="O92" i="338"/>
  <c r="P92" i="338"/>
  <c r="Q92" i="338"/>
  <c r="R92" i="338"/>
  <c r="O97" i="338"/>
  <c r="P97" i="338"/>
  <c r="R97" i="338"/>
  <c r="Q98" i="338"/>
  <c r="R98" i="338"/>
  <c r="O103" i="338"/>
  <c r="P103" i="338"/>
  <c r="Q104" i="338"/>
  <c r="R104" i="338"/>
  <c r="O109" i="338"/>
  <c r="P109" i="338"/>
  <c r="Q110" i="338"/>
  <c r="R110" i="338"/>
  <c r="P115" i="338"/>
  <c r="O121" i="338"/>
  <c r="P121" i="338"/>
  <c r="Q122" i="338"/>
  <c r="R122" i="338"/>
  <c r="O127" i="338"/>
  <c r="P127" i="338"/>
  <c r="Q128" i="338"/>
  <c r="R128" i="338"/>
  <c r="O135" i="338"/>
  <c r="O136" i="338"/>
  <c r="P136" i="338"/>
  <c r="Q136" i="338"/>
  <c r="R136" i="338"/>
  <c r="O137" i="338"/>
  <c r="P137" i="338"/>
  <c r="Q137" i="338"/>
  <c r="R137" i="338"/>
  <c r="O142" i="338"/>
  <c r="O143" i="338"/>
  <c r="P143" i="338"/>
  <c r="Q143" i="338"/>
  <c r="R143" i="338"/>
  <c r="O144" i="338"/>
  <c r="P144" i="338"/>
  <c r="Q144" i="338"/>
  <c r="R144" i="338"/>
  <c r="O149" i="338"/>
  <c r="O150" i="338"/>
  <c r="P150" i="338"/>
  <c r="Q150" i="338"/>
  <c r="R150" i="338"/>
  <c r="M4" i="353"/>
  <c r="N4" i="353"/>
  <c r="O4" i="353"/>
  <c r="P4" i="353"/>
  <c r="Q4" i="353"/>
  <c r="R4" i="353"/>
  <c r="BG4" i="353"/>
  <c r="BX4" i="353"/>
  <c r="BY4" i="353"/>
  <c r="CA4" i="353"/>
  <c r="CB4" i="353"/>
  <c r="CD4" i="353"/>
  <c r="CE4" i="353"/>
  <c r="M5" i="353"/>
  <c r="N5" i="353"/>
  <c r="O5" i="353"/>
  <c r="P5" i="353"/>
  <c r="Q5" i="353"/>
  <c r="R5" i="353"/>
  <c r="BG5" i="353"/>
  <c r="BX5" i="353"/>
  <c r="BY5" i="353"/>
  <c r="CA5" i="353"/>
  <c r="CB5" i="353"/>
  <c r="CD5" i="353"/>
  <c r="CE5" i="353"/>
  <c r="R6" i="353"/>
  <c r="BG6" i="353"/>
  <c r="BX6" i="353"/>
  <c r="BY6" i="353"/>
  <c r="CA6" i="353"/>
  <c r="CB6" i="353"/>
  <c r="CD6" i="353"/>
  <c r="CE6" i="353"/>
  <c r="M7" i="353"/>
  <c r="N7" i="353"/>
  <c r="O7" i="353"/>
  <c r="P7" i="353"/>
  <c r="Q7" i="353"/>
  <c r="R7" i="353"/>
  <c r="BG7" i="353"/>
  <c r="BX7" i="353"/>
  <c r="BY7" i="353"/>
  <c r="CA7" i="353"/>
  <c r="CB7" i="353"/>
  <c r="CD7" i="353"/>
  <c r="CE7" i="353"/>
  <c r="M8" i="353"/>
  <c r="N8" i="353"/>
  <c r="O8" i="353"/>
  <c r="P8" i="353"/>
  <c r="Q8" i="353"/>
  <c r="R8" i="353"/>
  <c r="BG8" i="353"/>
  <c r="BX8" i="353"/>
  <c r="BY8" i="353"/>
  <c r="CA8" i="353"/>
  <c r="CB8" i="353"/>
  <c r="CD8" i="353"/>
  <c r="CE8" i="353"/>
  <c r="M9" i="353"/>
  <c r="N9" i="353"/>
  <c r="O9" i="353"/>
  <c r="P9" i="353"/>
  <c r="Q9" i="353"/>
  <c r="R9" i="353"/>
  <c r="BG9" i="353"/>
  <c r="BX9" i="353"/>
  <c r="BY9" i="353"/>
  <c r="CA9" i="353"/>
  <c r="CB9" i="353"/>
  <c r="CD9" i="353"/>
  <c r="CE9" i="353"/>
  <c r="M10" i="353"/>
  <c r="N10" i="353"/>
  <c r="O10" i="353"/>
  <c r="P10" i="353"/>
  <c r="Q10" i="353"/>
  <c r="R10" i="353"/>
  <c r="BG10" i="353"/>
  <c r="BX10" i="353"/>
  <c r="BY10" i="353"/>
  <c r="CA10" i="353"/>
  <c r="CB10" i="353"/>
  <c r="CD10" i="353"/>
  <c r="CE10" i="353"/>
  <c r="M11" i="353"/>
  <c r="N11" i="353"/>
  <c r="O11" i="353"/>
  <c r="P11" i="353"/>
  <c r="Q11" i="353"/>
  <c r="R11" i="353"/>
  <c r="BG11" i="353"/>
  <c r="BX11" i="353"/>
  <c r="BY11" i="353"/>
  <c r="CA11" i="353"/>
  <c r="CB11" i="353"/>
  <c r="CD11" i="353"/>
  <c r="CE11" i="353"/>
  <c r="R12" i="353"/>
  <c r="BG12" i="353"/>
  <c r="BX12" i="353"/>
  <c r="BY12" i="353"/>
  <c r="CA12" i="353"/>
  <c r="CB12" i="353"/>
  <c r="CD12" i="353"/>
  <c r="CE12" i="353"/>
  <c r="M13" i="353"/>
  <c r="N13" i="353"/>
  <c r="O13" i="353"/>
  <c r="P13" i="353"/>
  <c r="Q13" i="353"/>
  <c r="R13" i="353"/>
  <c r="BG13" i="353"/>
  <c r="M14" i="353"/>
  <c r="N14" i="353"/>
  <c r="O14" i="353"/>
  <c r="P14" i="353"/>
  <c r="Q14" i="353"/>
  <c r="R14" i="353"/>
  <c r="BG14" i="353"/>
  <c r="M15" i="353"/>
  <c r="N15" i="353"/>
  <c r="O15" i="353"/>
  <c r="P15" i="353"/>
  <c r="Q15" i="353"/>
  <c r="R15" i="353"/>
  <c r="BG15" i="353"/>
  <c r="BY15" i="353"/>
  <c r="CB15" i="353"/>
  <c r="CE15" i="353"/>
  <c r="R16" i="353"/>
  <c r="BG16" i="353"/>
  <c r="M17" i="353"/>
  <c r="N17" i="353"/>
  <c r="O17" i="353"/>
  <c r="P17" i="353"/>
  <c r="Q17" i="353"/>
  <c r="R17" i="353"/>
  <c r="BG17" i="353"/>
  <c r="M18" i="353"/>
  <c r="N18" i="353"/>
  <c r="O18" i="353"/>
  <c r="P18" i="353"/>
  <c r="Q18" i="353"/>
  <c r="R18" i="353"/>
  <c r="BG18" i="353"/>
  <c r="M19" i="353"/>
  <c r="O19" i="353"/>
  <c r="P19" i="353"/>
  <c r="Q19" i="353"/>
  <c r="R19" i="353"/>
  <c r="BG19" i="353"/>
  <c r="M20" i="353"/>
  <c r="N20" i="353"/>
  <c r="O20" i="353"/>
  <c r="P20" i="353"/>
  <c r="Q20" i="353"/>
  <c r="R20" i="353"/>
  <c r="BG20" i="353"/>
  <c r="M21" i="353"/>
  <c r="N21" i="353"/>
  <c r="O21" i="353"/>
  <c r="P21" i="353"/>
  <c r="Q21" i="353"/>
  <c r="R21" i="353"/>
  <c r="BG21" i="353"/>
  <c r="M22" i="353"/>
  <c r="N22" i="353"/>
  <c r="O22" i="353"/>
  <c r="P22" i="353"/>
  <c r="Q22" i="353"/>
  <c r="R22" i="353"/>
  <c r="BG22" i="353"/>
  <c r="R23" i="353"/>
  <c r="BG23" i="353"/>
  <c r="M24" i="353"/>
  <c r="N24" i="353"/>
  <c r="O24" i="353"/>
  <c r="P24" i="353"/>
  <c r="Q24" i="353"/>
  <c r="R24" i="353"/>
  <c r="BG24" i="353"/>
  <c r="M25" i="353"/>
  <c r="N25" i="353"/>
  <c r="O25" i="353"/>
  <c r="P25" i="353"/>
  <c r="Q25" i="353"/>
  <c r="R25" i="353"/>
  <c r="BG25" i="353"/>
  <c r="M26" i="353"/>
  <c r="N26" i="353"/>
  <c r="O26" i="353"/>
  <c r="P26" i="353"/>
  <c r="Q26" i="353"/>
  <c r="R26" i="353"/>
  <c r="BG26" i="353"/>
  <c r="M27" i="353"/>
  <c r="N27" i="353"/>
  <c r="O27" i="353"/>
  <c r="P27" i="353"/>
  <c r="Q27" i="353"/>
  <c r="R27" i="353"/>
  <c r="BG27" i="353"/>
  <c r="M28" i="353"/>
  <c r="N28" i="353"/>
  <c r="O28" i="353"/>
  <c r="P28" i="353"/>
  <c r="Q28" i="353"/>
  <c r="R28" i="353"/>
  <c r="BG28" i="353"/>
  <c r="M29" i="353"/>
  <c r="N29" i="353"/>
  <c r="O29" i="353"/>
  <c r="P29" i="353"/>
  <c r="Q29" i="353"/>
  <c r="R29" i="353"/>
  <c r="BG29" i="353"/>
  <c r="M30" i="353"/>
  <c r="N30" i="353"/>
  <c r="O30" i="353"/>
  <c r="P30" i="353"/>
  <c r="Q30" i="353"/>
  <c r="R30" i="353"/>
  <c r="BG30" i="353"/>
  <c r="M31" i="353"/>
  <c r="N31" i="353"/>
  <c r="O31" i="353"/>
  <c r="P31" i="353"/>
  <c r="Q31" i="353"/>
  <c r="R31" i="353"/>
  <c r="BG31" i="353"/>
  <c r="M32" i="353"/>
  <c r="N32" i="353"/>
  <c r="O32" i="353"/>
  <c r="P32" i="353"/>
  <c r="Q32" i="353"/>
  <c r="R32" i="353"/>
  <c r="BG32" i="353"/>
  <c r="M33" i="353"/>
  <c r="N33" i="353"/>
  <c r="O33" i="353"/>
  <c r="P33" i="353"/>
  <c r="Q33" i="353"/>
  <c r="R33" i="353"/>
  <c r="BG33" i="353"/>
  <c r="R34" i="353"/>
  <c r="BG34" i="353"/>
  <c r="B36" i="353"/>
  <c r="C36" i="353"/>
  <c r="D36" i="353"/>
  <c r="E36" i="353"/>
  <c r="G36" i="353"/>
  <c r="H36" i="353"/>
  <c r="I36" i="353"/>
  <c r="J36" i="353"/>
  <c r="K36" i="353"/>
  <c r="L36" i="353"/>
  <c r="M36" i="353"/>
  <c r="N36" i="353"/>
  <c r="O36" i="353"/>
  <c r="P36" i="353"/>
  <c r="Q36" i="353"/>
  <c r="S36" i="353"/>
  <c r="T36" i="353"/>
  <c r="U36" i="353"/>
  <c r="V36" i="353"/>
  <c r="W36" i="353"/>
  <c r="X36" i="353"/>
  <c r="Y36" i="353"/>
  <c r="Z36" i="353"/>
  <c r="AA36" i="353"/>
  <c r="AB36" i="353"/>
  <c r="AC36" i="353"/>
  <c r="AD36" i="353"/>
  <c r="AE36" i="353"/>
  <c r="AF36" i="353"/>
  <c r="AG36" i="353"/>
  <c r="AH36" i="353"/>
  <c r="AI36" i="353"/>
  <c r="AJ36" i="353"/>
  <c r="AK36" i="353"/>
  <c r="AL36" i="353"/>
  <c r="AM36" i="353"/>
  <c r="AN36" i="353"/>
  <c r="AO36" i="353"/>
  <c r="AP36" i="353"/>
  <c r="AQ36" i="353"/>
  <c r="AR36" i="353"/>
  <c r="AS36" i="353"/>
  <c r="AT36" i="353"/>
  <c r="AU36" i="353"/>
  <c r="AV36" i="353"/>
  <c r="AW36" i="353"/>
  <c r="AX36" i="353"/>
  <c r="AY36" i="353"/>
  <c r="AZ36" i="353"/>
  <c r="BA36" i="353"/>
  <c r="BB36" i="353"/>
  <c r="BC36" i="353"/>
  <c r="BD36" i="353"/>
  <c r="BE36" i="353"/>
  <c r="BF36" i="353"/>
  <c r="B37" i="353"/>
  <c r="C37" i="353"/>
  <c r="D37" i="353"/>
  <c r="E37" i="353"/>
  <c r="G37" i="353"/>
  <c r="H37" i="353"/>
  <c r="I37" i="353"/>
  <c r="J37" i="353"/>
  <c r="K37" i="353"/>
  <c r="L37" i="353"/>
  <c r="M37" i="353"/>
  <c r="N37" i="353"/>
  <c r="O37" i="353"/>
  <c r="P37" i="353"/>
  <c r="Q37" i="353"/>
  <c r="S37" i="353"/>
  <c r="T37" i="353"/>
  <c r="U37" i="353"/>
  <c r="V37" i="353"/>
  <c r="W37" i="353"/>
  <c r="X37" i="353"/>
  <c r="Y37" i="353"/>
  <c r="Z37" i="353"/>
  <c r="AA37" i="353"/>
  <c r="AB37" i="353"/>
  <c r="AC37" i="353"/>
  <c r="AD37" i="353"/>
  <c r="AE37" i="353"/>
  <c r="AF37" i="353"/>
  <c r="AG37" i="353"/>
  <c r="AH37" i="353"/>
  <c r="AI37" i="353"/>
  <c r="AJ37" i="353"/>
  <c r="AK37" i="353"/>
  <c r="AL37" i="353"/>
  <c r="AM37" i="353"/>
  <c r="AN37" i="353"/>
  <c r="AO37" i="353"/>
  <c r="AP37" i="353"/>
  <c r="AQ37" i="353"/>
  <c r="AR37" i="353"/>
  <c r="AS37" i="353"/>
  <c r="AT37" i="353"/>
  <c r="AU37" i="353"/>
  <c r="AV37" i="353"/>
  <c r="AW37" i="353"/>
  <c r="AX37" i="353"/>
  <c r="AY37" i="353"/>
  <c r="AZ37" i="353"/>
  <c r="BA37" i="353"/>
  <c r="BB37" i="353"/>
  <c r="BC37" i="353"/>
  <c r="BD37" i="353"/>
  <c r="BE37" i="353"/>
  <c r="BF37" i="353"/>
  <c r="B38" i="353"/>
  <c r="C38" i="353"/>
  <c r="D38" i="353"/>
  <c r="E38" i="353"/>
  <c r="G38" i="353"/>
  <c r="H38" i="353"/>
  <c r="I38" i="353"/>
  <c r="J38" i="353"/>
  <c r="K38" i="353"/>
  <c r="L38" i="353"/>
  <c r="M38" i="353"/>
  <c r="N38" i="353"/>
  <c r="O38" i="353"/>
  <c r="P38" i="353"/>
  <c r="Q38" i="353"/>
  <c r="S38" i="353"/>
  <c r="T38" i="353"/>
  <c r="U38" i="353"/>
  <c r="V38" i="353"/>
  <c r="W38" i="353"/>
  <c r="X38" i="353"/>
  <c r="Y38" i="353"/>
  <c r="Z38" i="353"/>
  <c r="AA38" i="353"/>
  <c r="AB38" i="353"/>
  <c r="AC38" i="353"/>
  <c r="AD38" i="353"/>
  <c r="AE38" i="353"/>
  <c r="AF38" i="353"/>
  <c r="AG38" i="353"/>
  <c r="AH38" i="353"/>
  <c r="AI38" i="353"/>
  <c r="AJ38" i="353"/>
  <c r="AK38" i="353"/>
  <c r="AL38" i="353"/>
  <c r="AM38" i="353"/>
  <c r="AN38" i="353"/>
  <c r="AO38" i="353"/>
  <c r="AP38" i="353"/>
  <c r="AQ38" i="353"/>
  <c r="AR38" i="353"/>
  <c r="AS38" i="353"/>
  <c r="AT38" i="353"/>
  <c r="AU38" i="353"/>
  <c r="AV38" i="353"/>
  <c r="AW38" i="353"/>
  <c r="AX38" i="353"/>
  <c r="AY38" i="353"/>
  <c r="AZ38" i="353"/>
  <c r="BA38" i="353"/>
  <c r="BB38" i="353"/>
  <c r="BC38" i="353"/>
  <c r="BD38" i="353"/>
  <c r="BE38" i="353"/>
  <c r="BF38" i="353"/>
  <c r="BI40" i="353"/>
  <c r="BJ40" i="353"/>
  <c r="BK40" i="353"/>
  <c r="BI42" i="353"/>
  <c r="BJ42" i="353"/>
  <c r="BK42" i="353"/>
  <c r="BK47" i="353"/>
  <c r="BI49" i="353"/>
  <c r="BJ49" i="353"/>
  <c r="BK49" i="353"/>
  <c r="BI51" i="353"/>
  <c r="BJ51" i="353"/>
  <c r="BK51" i="353"/>
  <c r="B96" i="353"/>
  <c r="C96" i="353"/>
  <c r="D96" i="353"/>
  <c r="E96" i="353"/>
  <c r="F96" i="353"/>
  <c r="G96" i="353"/>
  <c r="H96" i="353"/>
  <c r="I96" i="353"/>
  <c r="J96" i="353"/>
  <c r="K96" i="353"/>
  <c r="L96" i="353"/>
  <c r="M96" i="353"/>
  <c r="N96" i="353"/>
  <c r="O96" i="353"/>
  <c r="P96" i="353"/>
  <c r="Q96" i="353"/>
  <c r="R96" i="353"/>
  <c r="S96" i="353"/>
  <c r="T96" i="353"/>
  <c r="U96" i="353"/>
  <c r="V96" i="353"/>
  <c r="W96" i="353"/>
  <c r="X96" i="353"/>
  <c r="Y96" i="353"/>
  <c r="Z96" i="353"/>
  <c r="AA96" i="353"/>
  <c r="AB96" i="353"/>
  <c r="AC96" i="353"/>
  <c r="AD96" i="353"/>
  <c r="AE96" i="353"/>
  <c r="AF96" i="353"/>
  <c r="AG96" i="353"/>
  <c r="AH96" i="353"/>
  <c r="AI96" i="353"/>
  <c r="AJ96" i="353"/>
  <c r="AK96" i="353"/>
  <c r="AL96" i="353"/>
  <c r="AM96" i="353"/>
  <c r="AN96" i="353"/>
  <c r="AO96" i="353"/>
  <c r="B97" i="353"/>
  <c r="C97" i="353"/>
  <c r="D97" i="353"/>
  <c r="E97" i="353"/>
  <c r="F97" i="353"/>
  <c r="G97" i="353"/>
  <c r="H97" i="353"/>
  <c r="I97" i="353"/>
  <c r="J97" i="353"/>
  <c r="K97" i="353"/>
  <c r="L97" i="353"/>
  <c r="M97" i="353"/>
  <c r="N97" i="353"/>
  <c r="O97" i="353"/>
  <c r="P97" i="353"/>
  <c r="Q97" i="353"/>
  <c r="R97" i="353"/>
  <c r="S97" i="353"/>
  <c r="T97" i="353"/>
  <c r="U97" i="353"/>
  <c r="V97" i="353"/>
  <c r="W97" i="353"/>
  <c r="X97" i="353"/>
  <c r="Y97" i="353"/>
  <c r="Z97" i="353"/>
  <c r="AA97" i="353"/>
  <c r="AB97" i="353"/>
  <c r="AC97" i="353"/>
  <c r="AD97" i="353"/>
  <c r="AE97" i="353"/>
  <c r="AF97" i="353"/>
  <c r="AG97" i="353"/>
  <c r="AH97" i="353"/>
  <c r="AI97" i="353"/>
  <c r="AJ97" i="353"/>
  <c r="AK97" i="353"/>
  <c r="AL97" i="353"/>
  <c r="AM97" i="353"/>
  <c r="AN97" i="353"/>
  <c r="AO97" i="353"/>
  <c r="B98" i="353"/>
  <c r="C98" i="353"/>
  <c r="D98" i="353"/>
  <c r="E98" i="353"/>
  <c r="F98" i="353"/>
  <c r="G98" i="353"/>
  <c r="H98" i="353"/>
  <c r="I98" i="353"/>
  <c r="J98" i="353"/>
  <c r="K98" i="353"/>
  <c r="L98" i="353"/>
  <c r="M98" i="353"/>
  <c r="N98" i="353"/>
  <c r="O98" i="353"/>
  <c r="P98" i="353"/>
  <c r="Q98" i="353"/>
  <c r="R98" i="353"/>
  <c r="S98" i="353"/>
  <c r="T98" i="353"/>
  <c r="U98" i="353"/>
  <c r="V98" i="353"/>
  <c r="W98" i="353"/>
  <c r="X98" i="353"/>
  <c r="Y98" i="353"/>
  <c r="Z98" i="353"/>
  <c r="AA98" i="353"/>
  <c r="AB98" i="353"/>
  <c r="AC98" i="353"/>
  <c r="AD98" i="353"/>
  <c r="AE98" i="353"/>
  <c r="AF98" i="353"/>
  <c r="AG98" i="353"/>
  <c r="AH98" i="353"/>
  <c r="AI98" i="353"/>
  <c r="AJ98" i="353"/>
  <c r="AK98" i="353"/>
  <c r="AL98" i="353"/>
  <c r="AM98" i="353"/>
  <c r="AN98" i="353"/>
  <c r="AO98" i="353"/>
  <c r="Q103" i="353"/>
  <c r="R103" i="353"/>
  <c r="S104" i="353"/>
  <c r="T104" i="353"/>
  <c r="Q109" i="353"/>
  <c r="R109" i="353"/>
  <c r="S110" i="353"/>
  <c r="T110" i="353"/>
  <c r="R115" i="353"/>
  <c r="Q121" i="353"/>
  <c r="R121" i="353"/>
  <c r="S122" i="353"/>
  <c r="T122" i="353"/>
  <c r="Q127" i="353"/>
  <c r="R127" i="353"/>
  <c r="S128" i="353"/>
  <c r="T128" i="353"/>
  <c r="Q135" i="353"/>
  <c r="Q136" i="353"/>
  <c r="R136" i="353"/>
  <c r="S136" i="353"/>
  <c r="T136" i="353"/>
  <c r="Q137" i="353"/>
  <c r="R137" i="353"/>
  <c r="S137" i="353"/>
  <c r="T137" i="353"/>
  <c r="Q142" i="353"/>
  <c r="Q143" i="353"/>
  <c r="R143" i="353"/>
  <c r="S143" i="353"/>
  <c r="T143" i="353"/>
  <c r="Q144" i="353"/>
  <c r="R144" i="353"/>
  <c r="S144" i="353"/>
  <c r="T144" i="353"/>
  <c r="Q149" i="353"/>
  <c r="Q150" i="353"/>
  <c r="R150" i="353"/>
  <c r="S150" i="353"/>
  <c r="T150" i="353"/>
  <c r="M4" i="349"/>
  <c r="N4" i="349"/>
  <c r="O4" i="349"/>
  <c r="P4" i="349"/>
  <c r="Q4" i="349"/>
  <c r="R4" i="349"/>
  <c r="BG4" i="349"/>
  <c r="BH4" i="349"/>
  <c r="BX4" i="349"/>
  <c r="BY4" i="349"/>
  <c r="CA4" i="349"/>
  <c r="CB4" i="349"/>
  <c r="CD4" i="349"/>
  <c r="CE4" i="349"/>
  <c r="M5" i="349"/>
  <c r="N5" i="349"/>
  <c r="O5" i="349"/>
  <c r="P5" i="349"/>
  <c r="Q5" i="349"/>
  <c r="R5" i="349"/>
  <c r="BG5" i="349"/>
  <c r="BH5" i="349"/>
  <c r="BX5" i="349"/>
  <c r="BY5" i="349"/>
  <c r="CA5" i="349"/>
  <c r="CB5" i="349"/>
  <c r="CD5" i="349"/>
  <c r="CE5" i="349"/>
  <c r="M6" i="349"/>
  <c r="N6" i="349"/>
  <c r="O6" i="349"/>
  <c r="P6" i="349"/>
  <c r="Q6" i="349"/>
  <c r="R6" i="349"/>
  <c r="BG6" i="349"/>
  <c r="BH6" i="349"/>
  <c r="BX6" i="349"/>
  <c r="BY6" i="349"/>
  <c r="CA6" i="349"/>
  <c r="CB6" i="349"/>
  <c r="CD6" i="349"/>
  <c r="CE6" i="349"/>
  <c r="R7" i="349"/>
  <c r="BG7" i="349"/>
  <c r="BH7" i="349"/>
  <c r="BX7" i="349"/>
  <c r="BY7" i="349"/>
  <c r="CA7" i="349"/>
  <c r="CB7" i="349"/>
  <c r="CD7" i="349"/>
  <c r="CE7" i="349"/>
  <c r="M8" i="349"/>
  <c r="N8" i="349"/>
  <c r="O8" i="349"/>
  <c r="P8" i="349"/>
  <c r="Q8" i="349"/>
  <c r="R8" i="349"/>
  <c r="BG8" i="349"/>
  <c r="BH8" i="349"/>
  <c r="BX8" i="349"/>
  <c r="BY8" i="349"/>
  <c r="CA8" i="349"/>
  <c r="CB8" i="349"/>
  <c r="CD8" i="349"/>
  <c r="CE8" i="349"/>
  <c r="M9" i="349"/>
  <c r="N9" i="349"/>
  <c r="O9" i="349"/>
  <c r="P9" i="349"/>
  <c r="Q9" i="349"/>
  <c r="R9" i="349"/>
  <c r="BG9" i="349"/>
  <c r="BH9" i="349"/>
  <c r="BX9" i="349"/>
  <c r="BY9" i="349"/>
  <c r="CA9" i="349"/>
  <c r="CB9" i="349"/>
  <c r="CD9" i="349"/>
  <c r="CE9" i="349"/>
  <c r="M10" i="349"/>
  <c r="N10" i="349"/>
  <c r="O10" i="349"/>
  <c r="P10" i="349"/>
  <c r="Q10" i="349"/>
  <c r="R10" i="349"/>
  <c r="BG10" i="349"/>
  <c r="BH10" i="349"/>
  <c r="BX10" i="349"/>
  <c r="BY10" i="349"/>
  <c r="CA10" i="349"/>
  <c r="CB10" i="349"/>
  <c r="CD10" i="349"/>
  <c r="CE10" i="349"/>
  <c r="R11" i="349"/>
  <c r="BG11" i="349"/>
  <c r="BH11" i="349"/>
  <c r="BX11" i="349"/>
  <c r="BY11" i="349"/>
  <c r="CA11" i="349"/>
  <c r="CB11" i="349"/>
  <c r="CD11" i="349"/>
  <c r="CE11" i="349"/>
  <c r="M12" i="349"/>
  <c r="N12" i="349"/>
  <c r="O12" i="349"/>
  <c r="P12" i="349"/>
  <c r="Q12" i="349"/>
  <c r="R12" i="349"/>
  <c r="BG12" i="349"/>
  <c r="BH12" i="349"/>
  <c r="BX12" i="349"/>
  <c r="BY12" i="349"/>
  <c r="CA12" i="349"/>
  <c r="CB12" i="349"/>
  <c r="CD12" i="349"/>
  <c r="CE12" i="349"/>
  <c r="M13" i="349"/>
  <c r="N13" i="349"/>
  <c r="O13" i="349"/>
  <c r="P13" i="349"/>
  <c r="Q13" i="349"/>
  <c r="R13" i="349"/>
  <c r="BG13" i="349"/>
  <c r="BH13" i="349"/>
  <c r="R14" i="349"/>
  <c r="BG14" i="349"/>
  <c r="BH14" i="349"/>
  <c r="M15" i="349"/>
  <c r="N15" i="349"/>
  <c r="O15" i="349"/>
  <c r="P15" i="349"/>
  <c r="Q15" i="349"/>
  <c r="R15" i="349"/>
  <c r="BG15" i="349"/>
  <c r="BH15" i="349"/>
  <c r="BY15" i="349"/>
  <c r="CB15" i="349"/>
  <c r="CE15" i="349"/>
  <c r="M16" i="349"/>
  <c r="N16" i="349"/>
  <c r="O16" i="349"/>
  <c r="P16" i="349"/>
  <c r="Q16" i="349"/>
  <c r="R16" i="349"/>
  <c r="BG16" i="349"/>
  <c r="BH16" i="349"/>
  <c r="M17" i="349"/>
  <c r="N17" i="349"/>
  <c r="O17" i="349"/>
  <c r="P17" i="349"/>
  <c r="Q17" i="349"/>
  <c r="R17" i="349"/>
  <c r="BG17" i="349"/>
  <c r="BH17" i="349"/>
  <c r="M18" i="349"/>
  <c r="N18" i="349"/>
  <c r="O18" i="349"/>
  <c r="P18" i="349"/>
  <c r="Q18" i="349"/>
  <c r="R18" i="349"/>
  <c r="AM18" i="349"/>
  <c r="AN18" i="349"/>
  <c r="AO18" i="349"/>
  <c r="AP18" i="349"/>
  <c r="AQ18" i="349"/>
  <c r="BG18" i="349"/>
  <c r="BH18" i="349"/>
  <c r="M19" i="349"/>
  <c r="N19" i="349"/>
  <c r="O19" i="349"/>
  <c r="P19" i="349"/>
  <c r="Q19" i="349"/>
  <c r="R19" i="349"/>
  <c r="AM19" i="349"/>
  <c r="AN19" i="349"/>
  <c r="AO19" i="349"/>
  <c r="AP19" i="349"/>
  <c r="AQ19" i="349"/>
  <c r="BG19" i="349"/>
  <c r="BH19" i="349"/>
  <c r="M20" i="349"/>
  <c r="N20" i="349"/>
  <c r="O20" i="349"/>
  <c r="P20" i="349"/>
  <c r="Q20" i="349"/>
  <c r="R20" i="349"/>
  <c r="AM20" i="349"/>
  <c r="AN20" i="349"/>
  <c r="AO20" i="349"/>
  <c r="AP20" i="349"/>
  <c r="AQ20" i="349"/>
  <c r="BG20" i="349"/>
  <c r="BH20" i="349"/>
  <c r="R21" i="349"/>
  <c r="BG21" i="349"/>
  <c r="BH21" i="349"/>
  <c r="M22" i="349"/>
  <c r="N22" i="349"/>
  <c r="O22" i="349"/>
  <c r="P22" i="349"/>
  <c r="Q22" i="349"/>
  <c r="R22" i="349"/>
  <c r="AM22" i="349"/>
  <c r="AN22" i="349"/>
  <c r="AO22" i="349"/>
  <c r="AP22" i="349"/>
  <c r="AQ22" i="349"/>
  <c r="BG22" i="349"/>
  <c r="BH22" i="349"/>
  <c r="M23" i="349"/>
  <c r="N23" i="349"/>
  <c r="O23" i="349"/>
  <c r="P23" i="349"/>
  <c r="Q23" i="349"/>
  <c r="R23" i="349"/>
  <c r="AM23" i="349"/>
  <c r="AN23" i="349"/>
  <c r="AQ23" i="349"/>
  <c r="BG23" i="349"/>
  <c r="BH23" i="349"/>
  <c r="M24" i="349"/>
  <c r="N24" i="349"/>
  <c r="O24" i="349"/>
  <c r="P24" i="349"/>
  <c r="Q24" i="349"/>
  <c r="R24" i="349"/>
  <c r="AM24" i="349"/>
  <c r="AN24" i="349"/>
  <c r="AO24" i="349"/>
  <c r="AP24" i="349"/>
  <c r="AQ24" i="349"/>
  <c r="BG24" i="349"/>
  <c r="BH24" i="349"/>
  <c r="M25" i="349"/>
  <c r="N25" i="349"/>
  <c r="O25" i="349"/>
  <c r="P25" i="349"/>
  <c r="Q25" i="349"/>
  <c r="R25" i="349"/>
  <c r="AM25" i="349"/>
  <c r="AN25" i="349"/>
  <c r="AO25" i="349"/>
  <c r="AP25" i="349"/>
  <c r="AQ25" i="349"/>
  <c r="BG25" i="349"/>
  <c r="BH25" i="349"/>
  <c r="M26" i="349"/>
  <c r="N26" i="349"/>
  <c r="O26" i="349"/>
  <c r="P26" i="349"/>
  <c r="Q26" i="349"/>
  <c r="R26" i="349"/>
  <c r="AM26" i="349"/>
  <c r="AN26" i="349"/>
  <c r="AO26" i="349"/>
  <c r="AP26" i="349"/>
  <c r="AQ26" i="349"/>
  <c r="BG26" i="349"/>
  <c r="BH26" i="349"/>
  <c r="M27" i="349"/>
  <c r="N27" i="349"/>
  <c r="O27" i="349"/>
  <c r="P27" i="349"/>
  <c r="Q27" i="349"/>
  <c r="R27" i="349"/>
  <c r="BG27" i="349"/>
  <c r="BH27" i="349"/>
  <c r="R28" i="349"/>
  <c r="BG28" i="349"/>
  <c r="BH28" i="349"/>
  <c r="M29" i="349"/>
  <c r="N29" i="349"/>
  <c r="O29" i="349"/>
  <c r="P29" i="349"/>
  <c r="Q29" i="349"/>
  <c r="R29" i="349"/>
  <c r="AM29" i="349"/>
  <c r="AN29" i="349"/>
  <c r="AO29" i="349"/>
  <c r="AP29" i="349"/>
  <c r="AQ29" i="349"/>
  <c r="BG29" i="349"/>
  <c r="BH29" i="349"/>
  <c r="M30" i="349"/>
  <c r="N30" i="349"/>
  <c r="O30" i="349"/>
  <c r="P30" i="349"/>
  <c r="Q30" i="349"/>
  <c r="R30" i="349"/>
  <c r="BG30" i="349"/>
  <c r="BH30" i="349"/>
  <c r="M31" i="349"/>
  <c r="N31" i="349"/>
  <c r="O31" i="349"/>
  <c r="P31" i="349"/>
  <c r="Q31" i="349"/>
  <c r="R31" i="349"/>
  <c r="AM31" i="349"/>
  <c r="AN31" i="349"/>
  <c r="AO31" i="349"/>
  <c r="AP31" i="349"/>
  <c r="AQ31" i="349"/>
  <c r="BG31" i="349"/>
  <c r="BH31" i="349"/>
  <c r="M32" i="349"/>
  <c r="N32" i="349"/>
  <c r="O32" i="349"/>
  <c r="P32" i="349"/>
  <c r="Q32" i="349"/>
  <c r="R32" i="349"/>
  <c r="BG32" i="349"/>
  <c r="BH32" i="349"/>
  <c r="M33" i="349"/>
  <c r="N33" i="349"/>
  <c r="O33" i="349"/>
  <c r="P33" i="349"/>
  <c r="Q33" i="349"/>
  <c r="R33" i="349"/>
  <c r="AM33" i="349"/>
  <c r="AN33" i="349"/>
  <c r="AO33" i="349"/>
  <c r="AP33" i="349"/>
  <c r="AQ33" i="349"/>
  <c r="BG33" i="349"/>
  <c r="M34" i="349"/>
  <c r="N34" i="349"/>
  <c r="O34" i="349"/>
  <c r="P34" i="349"/>
  <c r="Q34" i="349"/>
  <c r="R34" i="349"/>
  <c r="BG34" i="349"/>
  <c r="BH34" i="349"/>
  <c r="B36" i="349"/>
  <c r="C36" i="349"/>
  <c r="D36" i="349"/>
  <c r="E36" i="349"/>
  <c r="G36" i="349"/>
  <c r="H36" i="349"/>
  <c r="I36" i="349"/>
  <c r="J36" i="349"/>
  <c r="K36" i="349"/>
  <c r="L36" i="349"/>
  <c r="M36" i="349"/>
  <c r="N36" i="349"/>
  <c r="O36" i="349"/>
  <c r="P36" i="349"/>
  <c r="Q36" i="349"/>
  <c r="S36" i="349"/>
  <c r="T36" i="349"/>
  <c r="U36" i="349"/>
  <c r="V36" i="349"/>
  <c r="W36" i="349"/>
  <c r="X36" i="349"/>
  <c r="Y36" i="349"/>
  <c r="Z36" i="349"/>
  <c r="AA36" i="349"/>
  <c r="AB36" i="349"/>
  <c r="AC36" i="349"/>
  <c r="AD36" i="349"/>
  <c r="AE36" i="349"/>
  <c r="AF36" i="349"/>
  <c r="AG36" i="349"/>
  <c r="AH36" i="349"/>
  <c r="AI36" i="349"/>
  <c r="AJ36" i="349"/>
  <c r="AK36" i="349"/>
  <c r="AL36" i="349"/>
  <c r="AM36" i="349"/>
  <c r="AN36" i="349"/>
  <c r="AO36" i="349"/>
  <c r="AP36" i="349"/>
  <c r="AQ36" i="349"/>
  <c r="AR36" i="349"/>
  <c r="AS36" i="349"/>
  <c r="AT36" i="349"/>
  <c r="AU36" i="349"/>
  <c r="AV36" i="349"/>
  <c r="AW36" i="349"/>
  <c r="AX36" i="349"/>
  <c r="AY36" i="349"/>
  <c r="AZ36" i="349"/>
  <c r="BA36" i="349"/>
  <c r="BB36" i="349"/>
  <c r="BC36" i="349"/>
  <c r="BD36" i="349"/>
  <c r="BE36" i="349"/>
  <c r="BF36" i="349"/>
  <c r="B37" i="349"/>
  <c r="C37" i="349"/>
  <c r="D37" i="349"/>
  <c r="E37" i="349"/>
  <c r="G37" i="349"/>
  <c r="H37" i="349"/>
  <c r="I37" i="349"/>
  <c r="J37" i="349"/>
  <c r="K37" i="349"/>
  <c r="L37" i="349"/>
  <c r="M37" i="349"/>
  <c r="N37" i="349"/>
  <c r="O37" i="349"/>
  <c r="P37" i="349"/>
  <c r="Q37" i="349"/>
  <c r="S37" i="349"/>
  <c r="T37" i="349"/>
  <c r="U37" i="349"/>
  <c r="V37" i="349"/>
  <c r="W37" i="349"/>
  <c r="X37" i="349"/>
  <c r="Y37" i="349"/>
  <c r="Z37" i="349"/>
  <c r="AA37" i="349"/>
  <c r="AB37" i="349"/>
  <c r="AC37" i="349"/>
  <c r="AD37" i="349"/>
  <c r="AE37" i="349"/>
  <c r="AF37" i="349"/>
  <c r="AG37" i="349"/>
  <c r="AH37" i="349"/>
  <c r="AI37" i="349"/>
  <c r="AJ37" i="349"/>
  <c r="AK37" i="349"/>
  <c r="AL37" i="349"/>
  <c r="AM37" i="349"/>
  <c r="AN37" i="349"/>
  <c r="AO37" i="349"/>
  <c r="AP37" i="349"/>
  <c r="AQ37" i="349"/>
  <c r="AR37" i="349"/>
  <c r="AS37" i="349"/>
  <c r="AT37" i="349"/>
  <c r="AU37" i="349"/>
  <c r="AV37" i="349"/>
  <c r="AW37" i="349"/>
  <c r="AX37" i="349"/>
  <c r="AY37" i="349"/>
  <c r="AZ37" i="349"/>
  <c r="BA37" i="349"/>
  <c r="BB37" i="349"/>
  <c r="BC37" i="349"/>
  <c r="BD37" i="349"/>
  <c r="BE37" i="349"/>
  <c r="BF37" i="349"/>
  <c r="B38" i="349"/>
  <c r="C38" i="349"/>
  <c r="D38" i="349"/>
  <c r="E38" i="349"/>
  <c r="G38" i="349"/>
  <c r="H38" i="349"/>
  <c r="I38" i="349"/>
  <c r="J38" i="349"/>
  <c r="K38" i="349"/>
  <c r="L38" i="349"/>
  <c r="M38" i="349"/>
  <c r="N38" i="349"/>
  <c r="O38" i="349"/>
  <c r="P38" i="349"/>
  <c r="Q38" i="349"/>
  <c r="S38" i="349"/>
  <c r="T38" i="349"/>
  <c r="U38" i="349"/>
  <c r="V38" i="349"/>
  <c r="W38" i="349"/>
  <c r="X38" i="349"/>
  <c r="Y38" i="349"/>
  <c r="Z38" i="349"/>
  <c r="AA38" i="349"/>
  <c r="AB38" i="349"/>
  <c r="AC38" i="349"/>
  <c r="AD38" i="349"/>
  <c r="AE38" i="349"/>
  <c r="AF38" i="349"/>
  <c r="AG38" i="349"/>
  <c r="AH38" i="349"/>
  <c r="AI38" i="349"/>
  <c r="AJ38" i="349"/>
  <c r="AK38" i="349"/>
  <c r="AL38" i="349"/>
  <c r="AM38" i="349"/>
  <c r="AN38" i="349"/>
  <c r="AO38" i="349"/>
  <c r="AP38" i="349"/>
  <c r="AQ38" i="349"/>
  <c r="AR38" i="349"/>
  <c r="AS38" i="349"/>
  <c r="AT38" i="349"/>
  <c r="AU38" i="349"/>
  <c r="AV38" i="349"/>
  <c r="AW38" i="349"/>
  <c r="AX38" i="349"/>
  <c r="AY38" i="349"/>
  <c r="AZ38" i="349"/>
  <c r="BA38" i="349"/>
  <c r="BB38" i="349"/>
  <c r="BC38" i="349"/>
  <c r="BD38" i="349"/>
  <c r="BE38" i="349"/>
  <c r="BF38" i="349"/>
  <c r="BI40" i="349"/>
  <c r="BJ40" i="349"/>
  <c r="BK40" i="349"/>
  <c r="BI42" i="349"/>
  <c r="BJ42" i="349"/>
  <c r="BK42" i="349"/>
  <c r="BK47" i="349"/>
  <c r="BI49" i="349"/>
  <c r="BJ49" i="349"/>
  <c r="BK49" i="349"/>
  <c r="BI51" i="349"/>
  <c r="BJ51" i="349"/>
  <c r="BK51" i="349"/>
  <c r="V85" i="349"/>
  <c r="W85" i="349"/>
  <c r="X85" i="349"/>
  <c r="Y85" i="349"/>
  <c r="Z85" i="349"/>
  <c r="B96" i="349"/>
  <c r="C96" i="349"/>
  <c r="D96" i="349"/>
  <c r="E96" i="349"/>
  <c r="F96" i="349"/>
  <c r="G96" i="349"/>
  <c r="H96" i="349"/>
  <c r="I96" i="349"/>
  <c r="J96" i="349"/>
  <c r="K96" i="349"/>
  <c r="L96" i="349"/>
  <c r="M96" i="349"/>
  <c r="N96" i="349"/>
  <c r="O96" i="349"/>
  <c r="P96" i="349"/>
  <c r="Q96" i="349"/>
  <c r="R96" i="349"/>
  <c r="S96" i="349"/>
  <c r="T96" i="349"/>
  <c r="U96" i="349"/>
  <c r="V96" i="349"/>
  <c r="W96" i="349"/>
  <c r="X96" i="349"/>
  <c r="Y96" i="349"/>
  <c r="Z96" i="349"/>
  <c r="AA96" i="349"/>
  <c r="AB96" i="349"/>
  <c r="AC96" i="349"/>
  <c r="AD96" i="349"/>
  <c r="AE96" i="349"/>
  <c r="AF96" i="349"/>
  <c r="AG96" i="349"/>
  <c r="AH96" i="349"/>
  <c r="AI96" i="349"/>
  <c r="AJ96" i="349"/>
  <c r="AK96" i="349"/>
  <c r="AL96" i="349"/>
  <c r="AM96" i="349"/>
  <c r="AN96" i="349"/>
  <c r="AO96" i="349"/>
  <c r="B97" i="349"/>
  <c r="C97" i="349"/>
  <c r="D97" i="349"/>
  <c r="E97" i="349"/>
  <c r="F97" i="349"/>
  <c r="G97" i="349"/>
  <c r="H97" i="349"/>
  <c r="I97" i="349"/>
  <c r="J97" i="349"/>
  <c r="K97" i="349"/>
  <c r="L97" i="349"/>
  <c r="M97" i="349"/>
  <c r="N97" i="349"/>
  <c r="O97" i="349"/>
  <c r="P97" i="349"/>
  <c r="Q97" i="349"/>
  <c r="R97" i="349"/>
  <c r="S97" i="349"/>
  <c r="T97" i="349"/>
  <c r="U97" i="349"/>
  <c r="V97" i="349"/>
  <c r="W97" i="349"/>
  <c r="X97" i="349"/>
  <c r="Y97" i="349"/>
  <c r="Z97" i="349"/>
  <c r="AA97" i="349"/>
  <c r="AB97" i="349"/>
  <c r="AC97" i="349"/>
  <c r="AD97" i="349"/>
  <c r="AE97" i="349"/>
  <c r="AF97" i="349"/>
  <c r="AG97" i="349"/>
  <c r="AH97" i="349"/>
  <c r="AI97" i="349"/>
  <c r="AJ97" i="349"/>
  <c r="AK97" i="349"/>
  <c r="AL97" i="349"/>
  <c r="AM97" i="349"/>
  <c r="AN97" i="349"/>
  <c r="AO97" i="349"/>
  <c r="B98" i="349"/>
  <c r="C98" i="349"/>
  <c r="D98" i="349"/>
  <c r="E98" i="349"/>
  <c r="F98" i="349"/>
  <c r="G98" i="349"/>
  <c r="H98" i="349"/>
  <c r="I98" i="349"/>
  <c r="J98" i="349"/>
  <c r="K98" i="349"/>
  <c r="L98" i="349"/>
  <c r="M98" i="349"/>
  <c r="N98" i="349"/>
  <c r="O98" i="349"/>
  <c r="P98" i="349"/>
  <c r="Q98" i="349"/>
  <c r="R98" i="349"/>
  <c r="S98" i="349"/>
  <c r="T98" i="349"/>
  <c r="U98" i="349"/>
  <c r="V98" i="349"/>
  <c r="W98" i="349"/>
  <c r="X98" i="349"/>
  <c r="Y98" i="349"/>
  <c r="Z98" i="349"/>
  <c r="AA98" i="349"/>
  <c r="AB98" i="349"/>
  <c r="AC98" i="349"/>
  <c r="AD98" i="349"/>
  <c r="AE98" i="349"/>
  <c r="AF98" i="349"/>
  <c r="AG98" i="349"/>
  <c r="AH98" i="349"/>
  <c r="AI98" i="349"/>
  <c r="AJ98" i="349"/>
  <c r="AK98" i="349"/>
  <c r="AL98" i="349"/>
  <c r="AM98" i="349"/>
  <c r="AN98" i="349"/>
  <c r="AO98" i="349"/>
  <c r="Q103" i="349"/>
  <c r="R103" i="349"/>
  <c r="S104" i="349"/>
  <c r="T104" i="349"/>
  <c r="Q109" i="349"/>
  <c r="R109" i="349"/>
  <c r="S110" i="349"/>
  <c r="T110" i="349"/>
  <c r="R115" i="349"/>
  <c r="Q121" i="349"/>
  <c r="R121" i="349"/>
  <c r="S122" i="349"/>
  <c r="T122" i="349"/>
  <c r="Q127" i="349"/>
  <c r="R127" i="349"/>
  <c r="S128" i="349"/>
  <c r="T128" i="349"/>
  <c r="Q135" i="349"/>
  <c r="Q136" i="349"/>
  <c r="R136" i="349"/>
  <c r="S136" i="349"/>
  <c r="T136" i="349"/>
  <c r="Q137" i="349"/>
  <c r="R137" i="349"/>
  <c r="S137" i="349"/>
  <c r="T137" i="349"/>
  <c r="Q142" i="349"/>
  <c r="Q143" i="349"/>
  <c r="R143" i="349"/>
  <c r="S143" i="349"/>
  <c r="T143" i="349"/>
  <c r="Q144" i="349"/>
  <c r="R144" i="349"/>
  <c r="S144" i="349"/>
  <c r="T144" i="349"/>
  <c r="Q149" i="349"/>
  <c r="Q150" i="349"/>
  <c r="R150" i="349"/>
  <c r="S150" i="349"/>
  <c r="T150" i="349"/>
  <c r="L4" i="337"/>
  <c r="L5" i="337"/>
  <c r="L6" i="337"/>
  <c r="L7" i="337"/>
  <c r="L8" i="337"/>
  <c r="L9" i="337"/>
  <c r="L10" i="337"/>
  <c r="L11" i="337"/>
  <c r="L12" i="337"/>
  <c r="L13" i="337"/>
  <c r="L14" i="337"/>
  <c r="V14" i="337"/>
  <c r="W14" i="337"/>
  <c r="L15" i="337"/>
  <c r="V15" i="337"/>
  <c r="W15" i="337"/>
  <c r="L16" i="337"/>
  <c r="V16" i="337"/>
  <c r="W16" i="337"/>
  <c r="L17" i="337"/>
  <c r="L18" i="337"/>
  <c r="L19" i="337"/>
  <c r="L20" i="337"/>
  <c r="L21" i="337"/>
  <c r="L22" i="337"/>
  <c r="L23" i="337"/>
  <c r="L24" i="337"/>
  <c r="L25" i="337"/>
  <c r="L26" i="337"/>
  <c r="L27" i="337"/>
  <c r="L28" i="337"/>
  <c r="L29" i="337"/>
  <c r="L30" i="337"/>
  <c r="L31" i="337"/>
  <c r="AL31" i="337"/>
  <c r="AN31" i="337"/>
  <c r="L32" i="337"/>
  <c r="L33" i="337"/>
  <c r="L34" i="337"/>
  <c r="B36" i="337"/>
  <c r="C36" i="337"/>
  <c r="D36" i="337"/>
  <c r="E36" i="337"/>
  <c r="F36" i="337"/>
  <c r="G36" i="337"/>
  <c r="H36" i="337"/>
  <c r="I36" i="337"/>
  <c r="J36" i="337"/>
  <c r="K36" i="337"/>
  <c r="AB36" i="337"/>
  <c r="AG36" i="337"/>
  <c r="AH36" i="337"/>
  <c r="B37" i="337"/>
  <c r="C37" i="337"/>
  <c r="D37" i="337"/>
  <c r="E37" i="337"/>
  <c r="F37" i="337"/>
  <c r="G37" i="337"/>
  <c r="H37" i="337"/>
  <c r="I37" i="337"/>
  <c r="J37" i="337"/>
  <c r="K37" i="337"/>
  <c r="B38" i="337"/>
  <c r="C38" i="337"/>
  <c r="D38" i="337"/>
  <c r="E38" i="337"/>
  <c r="F38" i="337"/>
  <c r="G38" i="337"/>
  <c r="H38" i="337"/>
  <c r="I38" i="337"/>
  <c r="J38" i="337"/>
  <c r="K38" i="337"/>
  <c r="O52" i="337"/>
  <c r="P52" i="337"/>
  <c r="Q52" i="337"/>
  <c r="O56" i="337"/>
  <c r="Q56" i="337"/>
  <c r="R56" i="337"/>
  <c r="Q60" i="337"/>
  <c r="R60" i="337"/>
  <c r="Z60" i="337"/>
  <c r="K66" i="337"/>
  <c r="O72" i="337"/>
  <c r="P72" i="337"/>
  <c r="Q72" i="337"/>
  <c r="R72" i="337"/>
  <c r="O75" i="337"/>
  <c r="P75" i="337"/>
  <c r="Q75" i="337"/>
  <c r="R75" i="337"/>
  <c r="O78" i="337"/>
  <c r="P78" i="337"/>
  <c r="Q78" i="337"/>
  <c r="R78" i="337"/>
  <c r="O86" i="337"/>
  <c r="P86" i="337"/>
  <c r="Q86" i="337"/>
  <c r="R86" i="337"/>
  <c r="O89" i="337"/>
  <c r="P89" i="337"/>
  <c r="Q89" i="337"/>
  <c r="R89" i="337"/>
  <c r="O92" i="337"/>
  <c r="P92" i="337"/>
  <c r="Q92" i="337"/>
  <c r="R92" i="337"/>
  <c r="O97" i="337"/>
  <c r="P97" i="337"/>
  <c r="R97" i="337"/>
  <c r="Q98" i="337"/>
  <c r="R98" i="337"/>
  <c r="O103" i="337"/>
  <c r="P103" i="337"/>
  <c r="Q104" i="337"/>
  <c r="R104" i="337"/>
  <c r="O109" i="337"/>
  <c r="P109" i="337"/>
  <c r="Q110" i="337"/>
  <c r="R110" i="337"/>
  <c r="P115" i="337"/>
  <c r="O121" i="337"/>
  <c r="P121" i="337"/>
  <c r="Q122" i="337"/>
  <c r="R122" i="337"/>
  <c r="O127" i="337"/>
  <c r="P127" i="337"/>
  <c r="Q128" i="337"/>
  <c r="R128" i="337"/>
  <c r="O135" i="337"/>
  <c r="O136" i="337"/>
  <c r="P136" i="337"/>
  <c r="Q136" i="337"/>
  <c r="R136" i="337"/>
  <c r="O137" i="337"/>
  <c r="P137" i="337"/>
  <c r="Q137" i="337"/>
  <c r="R137" i="337"/>
  <c r="O142" i="337"/>
  <c r="O143" i="337"/>
  <c r="P143" i="337"/>
  <c r="Q143" i="337"/>
  <c r="R143" i="337"/>
  <c r="O144" i="337"/>
  <c r="P144" i="337"/>
  <c r="Q144" i="337"/>
  <c r="R144" i="337"/>
  <c r="O149" i="337"/>
  <c r="O150" i="337"/>
  <c r="P150" i="337"/>
  <c r="Q150" i="337"/>
  <c r="R150" i="337"/>
  <c r="M4" i="351"/>
  <c r="N4" i="351"/>
  <c r="O4" i="351"/>
  <c r="P4" i="351"/>
  <c r="Q4" i="351"/>
  <c r="R4" i="351"/>
  <c r="BG4" i="351"/>
  <c r="BX4" i="351"/>
  <c r="BY4" i="351"/>
  <c r="CA4" i="351"/>
  <c r="CB4" i="351"/>
  <c r="CD4" i="351"/>
  <c r="CE4" i="351"/>
  <c r="M5" i="351"/>
  <c r="N5" i="351"/>
  <c r="O5" i="351"/>
  <c r="P5" i="351"/>
  <c r="Q5" i="351"/>
  <c r="R5" i="351"/>
  <c r="BG5" i="351"/>
  <c r="BX5" i="351"/>
  <c r="BY5" i="351"/>
  <c r="CA5" i="351"/>
  <c r="CB5" i="351"/>
  <c r="CD5" i="351"/>
  <c r="CE5" i="351"/>
  <c r="M6" i="351"/>
  <c r="N6" i="351"/>
  <c r="O6" i="351"/>
  <c r="P6" i="351"/>
  <c r="Q6" i="351"/>
  <c r="R6" i="351"/>
  <c r="BG6" i="351"/>
  <c r="BX6" i="351"/>
  <c r="BY6" i="351"/>
  <c r="CA6" i="351"/>
  <c r="CB6" i="351"/>
  <c r="CD6" i="351"/>
  <c r="CE6" i="351"/>
  <c r="M7" i="351"/>
  <c r="N7" i="351"/>
  <c r="O7" i="351"/>
  <c r="P7" i="351"/>
  <c r="Q7" i="351"/>
  <c r="R7" i="351"/>
  <c r="BG7" i="351"/>
  <c r="BX7" i="351"/>
  <c r="BY7" i="351"/>
  <c r="CA7" i="351"/>
  <c r="CB7" i="351"/>
  <c r="CD7" i="351"/>
  <c r="CE7" i="351"/>
  <c r="M8" i="351"/>
  <c r="N8" i="351"/>
  <c r="O8" i="351"/>
  <c r="P8" i="351"/>
  <c r="Q8" i="351"/>
  <c r="R8" i="351"/>
  <c r="BG8" i="351"/>
  <c r="BX8" i="351"/>
  <c r="BY8" i="351"/>
  <c r="CA8" i="351"/>
  <c r="CB8" i="351"/>
  <c r="CD8" i="351"/>
  <c r="CE8" i="351"/>
  <c r="R9" i="351"/>
  <c r="BG9" i="351"/>
  <c r="BX9" i="351"/>
  <c r="BY9" i="351"/>
  <c r="CA9" i="351"/>
  <c r="CB9" i="351"/>
  <c r="CD9" i="351"/>
  <c r="CE9" i="351"/>
  <c r="M10" i="351"/>
  <c r="N10" i="351"/>
  <c r="O10" i="351"/>
  <c r="P10" i="351"/>
  <c r="Q10" i="351"/>
  <c r="R10" i="351"/>
  <c r="BG10" i="351"/>
  <c r="BX10" i="351"/>
  <c r="BY10" i="351"/>
  <c r="CA10" i="351"/>
  <c r="CB10" i="351"/>
  <c r="CD10" i="351"/>
  <c r="CE10" i="351"/>
  <c r="M11" i="351"/>
  <c r="N11" i="351"/>
  <c r="O11" i="351"/>
  <c r="P11" i="351"/>
  <c r="Q11" i="351"/>
  <c r="R11" i="351"/>
  <c r="BG11" i="351"/>
  <c r="BX11" i="351"/>
  <c r="BY11" i="351"/>
  <c r="CA11" i="351"/>
  <c r="CB11" i="351"/>
  <c r="CD11" i="351"/>
  <c r="CE11" i="351"/>
  <c r="R12" i="351"/>
  <c r="BG12" i="351"/>
  <c r="BX12" i="351"/>
  <c r="BY12" i="351"/>
  <c r="CA12" i="351"/>
  <c r="CB12" i="351"/>
  <c r="CD12" i="351"/>
  <c r="CE12" i="351"/>
  <c r="M13" i="351"/>
  <c r="N13" i="351"/>
  <c r="O13" i="351"/>
  <c r="P13" i="351"/>
  <c r="Q13" i="351"/>
  <c r="R13" i="351"/>
  <c r="BG13" i="351"/>
  <c r="M14" i="351"/>
  <c r="N14" i="351"/>
  <c r="O14" i="351"/>
  <c r="P14" i="351"/>
  <c r="Q14" i="351"/>
  <c r="R14" i="351"/>
  <c r="BG14" i="351"/>
  <c r="M15" i="351"/>
  <c r="N15" i="351"/>
  <c r="O15" i="351"/>
  <c r="P15" i="351"/>
  <c r="Q15" i="351"/>
  <c r="R15" i="351"/>
  <c r="BG15" i="351"/>
  <c r="BY15" i="351"/>
  <c r="CB15" i="351"/>
  <c r="CE15" i="351"/>
  <c r="R16" i="351"/>
  <c r="BG16" i="351"/>
  <c r="M17" i="351"/>
  <c r="N17" i="351"/>
  <c r="O17" i="351"/>
  <c r="P17" i="351"/>
  <c r="Q17" i="351"/>
  <c r="R17" i="351"/>
  <c r="BG17" i="351"/>
  <c r="M18" i="351"/>
  <c r="N18" i="351"/>
  <c r="O18" i="351"/>
  <c r="P18" i="351"/>
  <c r="Q18" i="351"/>
  <c r="R18" i="351"/>
  <c r="BG18" i="351"/>
  <c r="M19" i="351"/>
  <c r="N19" i="351"/>
  <c r="O19" i="351"/>
  <c r="P19" i="351"/>
  <c r="Q19" i="351"/>
  <c r="R19" i="351"/>
  <c r="BG19" i="351"/>
  <c r="M20" i="351"/>
  <c r="N20" i="351"/>
  <c r="O20" i="351"/>
  <c r="P20" i="351"/>
  <c r="Q20" i="351"/>
  <c r="R20" i="351"/>
  <c r="BG20" i="351"/>
  <c r="M21" i="351"/>
  <c r="N21" i="351"/>
  <c r="O21" i="351"/>
  <c r="P21" i="351"/>
  <c r="Q21" i="351"/>
  <c r="R21" i="351"/>
  <c r="BG21" i="351"/>
  <c r="M22" i="351"/>
  <c r="N22" i="351"/>
  <c r="O22" i="351"/>
  <c r="P22" i="351"/>
  <c r="Q22" i="351"/>
  <c r="R22" i="351"/>
  <c r="BG22" i="351"/>
  <c r="R23" i="351"/>
  <c r="BG23" i="351"/>
  <c r="M24" i="351"/>
  <c r="N24" i="351"/>
  <c r="O24" i="351"/>
  <c r="P24" i="351"/>
  <c r="Q24" i="351"/>
  <c r="R24" i="351"/>
  <c r="BG24" i="351"/>
  <c r="M25" i="351"/>
  <c r="N25" i="351"/>
  <c r="O25" i="351"/>
  <c r="P25" i="351"/>
  <c r="Q25" i="351"/>
  <c r="R25" i="351"/>
  <c r="BG25" i="351"/>
  <c r="M26" i="351"/>
  <c r="N26" i="351"/>
  <c r="O26" i="351"/>
  <c r="P26" i="351"/>
  <c r="Q26" i="351"/>
  <c r="R26" i="351"/>
  <c r="BG26" i="351"/>
  <c r="M27" i="351"/>
  <c r="N27" i="351"/>
  <c r="O27" i="351"/>
  <c r="P27" i="351"/>
  <c r="Q27" i="351"/>
  <c r="R27" i="351"/>
  <c r="BG27" i="351"/>
  <c r="M28" i="351"/>
  <c r="N28" i="351"/>
  <c r="O28" i="351"/>
  <c r="P28" i="351"/>
  <c r="Q28" i="351"/>
  <c r="R28" i="351"/>
  <c r="BG28" i="351"/>
  <c r="M29" i="351"/>
  <c r="N29" i="351"/>
  <c r="O29" i="351"/>
  <c r="P29" i="351"/>
  <c r="Q29" i="351"/>
  <c r="R29" i="351"/>
  <c r="BG29" i="351"/>
  <c r="R30" i="351"/>
  <c r="BG30" i="351"/>
  <c r="R31" i="351"/>
  <c r="BG31" i="351"/>
  <c r="M32" i="351"/>
  <c r="N32" i="351"/>
  <c r="O32" i="351"/>
  <c r="P32" i="351"/>
  <c r="Q32" i="351"/>
  <c r="R32" i="351"/>
  <c r="BG32" i="351"/>
  <c r="M33" i="351"/>
  <c r="N33" i="351"/>
  <c r="O33" i="351"/>
  <c r="P33" i="351"/>
  <c r="Q33" i="351"/>
  <c r="R33" i="351"/>
  <c r="BG33" i="351"/>
  <c r="M34" i="351"/>
  <c r="N34" i="351"/>
  <c r="O34" i="351"/>
  <c r="P34" i="351"/>
  <c r="Q34" i="351"/>
  <c r="R34" i="351"/>
  <c r="BG34" i="351"/>
  <c r="B36" i="351"/>
  <c r="C36" i="351"/>
  <c r="D36" i="351"/>
  <c r="E36" i="351"/>
  <c r="G36" i="351"/>
  <c r="H36" i="351"/>
  <c r="I36" i="351"/>
  <c r="J36" i="351"/>
  <c r="K36" i="351"/>
  <c r="L36" i="351"/>
  <c r="M36" i="351"/>
  <c r="N36" i="351"/>
  <c r="O36" i="351"/>
  <c r="P36" i="351"/>
  <c r="Q36" i="351"/>
  <c r="S36" i="351"/>
  <c r="T36" i="351"/>
  <c r="U36" i="351"/>
  <c r="V36" i="351"/>
  <c r="W36" i="351"/>
  <c r="X36" i="351"/>
  <c r="Y36" i="351"/>
  <c r="Z36" i="351"/>
  <c r="AA36" i="351"/>
  <c r="AB36" i="351"/>
  <c r="AC36" i="351"/>
  <c r="AD36" i="351"/>
  <c r="AE36" i="351"/>
  <c r="AF36" i="351"/>
  <c r="AG36" i="351"/>
  <c r="AH36" i="351"/>
  <c r="AI36" i="351"/>
  <c r="AJ36" i="351"/>
  <c r="AK36" i="351"/>
  <c r="AL36" i="351"/>
  <c r="AM36" i="351"/>
  <c r="AN36" i="351"/>
  <c r="AO36" i="351"/>
  <c r="AP36" i="351"/>
  <c r="AQ36" i="351"/>
  <c r="AR36" i="351"/>
  <c r="AS36" i="351"/>
  <c r="AT36" i="351"/>
  <c r="AU36" i="351"/>
  <c r="AV36" i="351"/>
  <c r="AW36" i="351"/>
  <c r="AX36" i="351"/>
  <c r="AY36" i="351"/>
  <c r="AZ36" i="351"/>
  <c r="BA36" i="351"/>
  <c r="BB36" i="351"/>
  <c r="BC36" i="351"/>
  <c r="BD36" i="351"/>
  <c r="BE36" i="351"/>
  <c r="BF36" i="351"/>
  <c r="B37" i="351"/>
  <c r="C37" i="351"/>
  <c r="D37" i="351"/>
  <c r="E37" i="351"/>
  <c r="G37" i="351"/>
  <c r="H37" i="351"/>
  <c r="I37" i="351"/>
  <c r="J37" i="351"/>
  <c r="K37" i="351"/>
  <c r="L37" i="351"/>
  <c r="M37" i="351"/>
  <c r="N37" i="351"/>
  <c r="O37" i="351"/>
  <c r="P37" i="351"/>
  <c r="Q37" i="351"/>
  <c r="S37" i="351"/>
  <c r="T37" i="351"/>
  <c r="U37" i="351"/>
  <c r="V37" i="351"/>
  <c r="W37" i="351"/>
  <c r="X37" i="351"/>
  <c r="Y37" i="351"/>
  <c r="Z37" i="351"/>
  <c r="AA37" i="351"/>
  <c r="AB37" i="351"/>
  <c r="AC37" i="351"/>
  <c r="AD37" i="351"/>
  <c r="AE37" i="351"/>
  <c r="AF37" i="351"/>
  <c r="AG37" i="351"/>
  <c r="AH37" i="351"/>
  <c r="AI37" i="351"/>
  <c r="AJ37" i="351"/>
  <c r="AK37" i="351"/>
  <c r="AL37" i="351"/>
  <c r="AM37" i="351"/>
  <c r="AN37" i="351"/>
  <c r="AO37" i="351"/>
  <c r="AP37" i="351"/>
  <c r="AQ37" i="351"/>
  <c r="AR37" i="351"/>
  <c r="AS37" i="351"/>
  <c r="AT37" i="351"/>
  <c r="AU37" i="351"/>
  <c r="AV37" i="351"/>
  <c r="AW37" i="351"/>
  <c r="AX37" i="351"/>
  <c r="AY37" i="351"/>
  <c r="AZ37" i="351"/>
  <c r="BA37" i="351"/>
  <c r="BB37" i="351"/>
  <c r="BC37" i="351"/>
  <c r="BD37" i="351"/>
  <c r="BE37" i="351"/>
  <c r="BF37" i="351"/>
  <c r="B38" i="351"/>
  <c r="C38" i="351"/>
  <c r="D38" i="351"/>
  <c r="E38" i="351"/>
  <c r="G38" i="351"/>
  <c r="H38" i="351"/>
  <c r="I38" i="351"/>
  <c r="J38" i="351"/>
  <c r="K38" i="351"/>
  <c r="L38" i="351"/>
  <c r="M38" i="351"/>
  <c r="N38" i="351"/>
  <c r="O38" i="351"/>
  <c r="P38" i="351"/>
  <c r="Q38" i="351"/>
  <c r="S38" i="351"/>
  <c r="T38" i="351"/>
  <c r="U38" i="351"/>
  <c r="V38" i="351"/>
  <c r="W38" i="351"/>
  <c r="X38" i="351"/>
  <c r="Y38" i="351"/>
  <c r="Z38" i="351"/>
  <c r="AA38" i="351"/>
  <c r="AB38" i="351"/>
  <c r="AC38" i="351"/>
  <c r="AD38" i="351"/>
  <c r="AE38" i="351"/>
  <c r="AF38" i="351"/>
  <c r="AG38" i="351"/>
  <c r="AH38" i="351"/>
  <c r="AI38" i="351"/>
  <c r="AJ38" i="351"/>
  <c r="AK38" i="351"/>
  <c r="AL38" i="351"/>
  <c r="AM38" i="351"/>
  <c r="AN38" i="351"/>
  <c r="AO38" i="351"/>
  <c r="AP38" i="351"/>
  <c r="AQ38" i="351"/>
  <c r="AR38" i="351"/>
  <c r="AS38" i="351"/>
  <c r="AT38" i="351"/>
  <c r="AU38" i="351"/>
  <c r="AV38" i="351"/>
  <c r="AW38" i="351"/>
  <c r="AX38" i="351"/>
  <c r="AY38" i="351"/>
  <c r="AZ38" i="351"/>
  <c r="BA38" i="351"/>
  <c r="BB38" i="351"/>
  <c r="BC38" i="351"/>
  <c r="BD38" i="351"/>
  <c r="BE38" i="351"/>
  <c r="BF38" i="351"/>
  <c r="BI40" i="351"/>
  <c r="BJ40" i="351"/>
  <c r="BK40" i="351"/>
  <c r="BI42" i="351"/>
  <c r="BJ42" i="351"/>
  <c r="BK42" i="351"/>
  <c r="BK47" i="351"/>
  <c r="BI49" i="351"/>
  <c r="BJ49" i="351"/>
  <c r="BK49" i="351"/>
  <c r="BI51" i="351"/>
  <c r="BJ51" i="351"/>
  <c r="BK51" i="351"/>
  <c r="B96" i="351"/>
  <c r="C96" i="351"/>
  <c r="D96" i="351"/>
  <c r="E96" i="351"/>
  <c r="F96" i="351"/>
  <c r="G96" i="351"/>
  <c r="H96" i="351"/>
  <c r="I96" i="351"/>
  <c r="J96" i="351"/>
  <c r="K96" i="351"/>
  <c r="L96" i="351"/>
  <c r="M96" i="351"/>
  <c r="N96" i="351"/>
  <c r="O96" i="351"/>
  <c r="P96" i="351"/>
  <c r="Q96" i="351"/>
  <c r="R96" i="351"/>
  <c r="S96" i="351"/>
  <c r="T96" i="351"/>
  <c r="U96" i="351"/>
  <c r="V96" i="351"/>
  <c r="W96" i="351"/>
  <c r="X96" i="351"/>
  <c r="Y96" i="351"/>
  <c r="Z96" i="351"/>
  <c r="AA96" i="351"/>
  <c r="AB96" i="351"/>
  <c r="AC96" i="351"/>
  <c r="AD96" i="351"/>
  <c r="AE96" i="351"/>
  <c r="AF96" i="351"/>
  <c r="AG96" i="351"/>
  <c r="AH96" i="351"/>
  <c r="AI96" i="351"/>
  <c r="AJ96" i="351"/>
  <c r="AK96" i="351"/>
  <c r="AL96" i="351"/>
  <c r="AM96" i="351"/>
  <c r="AN96" i="351"/>
  <c r="AO96" i="351"/>
  <c r="B97" i="351"/>
  <c r="C97" i="351"/>
  <c r="D97" i="351"/>
  <c r="E97" i="351"/>
  <c r="F97" i="351"/>
  <c r="G97" i="351"/>
  <c r="H97" i="351"/>
  <c r="I97" i="351"/>
  <c r="J97" i="351"/>
  <c r="K97" i="351"/>
  <c r="L97" i="351"/>
  <c r="M97" i="351"/>
  <c r="N97" i="351"/>
  <c r="O97" i="351"/>
  <c r="P97" i="351"/>
  <c r="Q97" i="351"/>
  <c r="R97" i="351"/>
  <c r="S97" i="351"/>
  <c r="T97" i="351"/>
  <c r="U97" i="351"/>
  <c r="V97" i="351"/>
  <c r="W97" i="351"/>
  <c r="X97" i="351"/>
  <c r="Y97" i="351"/>
  <c r="Z97" i="351"/>
  <c r="AA97" i="351"/>
  <c r="AB97" i="351"/>
  <c r="AC97" i="351"/>
  <c r="AD97" i="351"/>
  <c r="AE97" i="351"/>
  <c r="AF97" i="351"/>
  <c r="AG97" i="351"/>
  <c r="AH97" i="351"/>
  <c r="AI97" i="351"/>
  <c r="AJ97" i="351"/>
  <c r="AK97" i="351"/>
  <c r="AL97" i="351"/>
  <c r="AM97" i="351"/>
  <c r="AN97" i="351"/>
  <c r="AO97" i="351"/>
  <c r="B98" i="351"/>
  <c r="C98" i="351"/>
  <c r="D98" i="351"/>
  <c r="E98" i="351"/>
  <c r="F98" i="351"/>
  <c r="G98" i="351"/>
  <c r="H98" i="351"/>
  <c r="I98" i="351"/>
  <c r="J98" i="351"/>
  <c r="K98" i="351"/>
  <c r="L98" i="351"/>
  <c r="M98" i="351"/>
  <c r="N98" i="351"/>
  <c r="O98" i="351"/>
  <c r="P98" i="351"/>
  <c r="Q98" i="351"/>
  <c r="R98" i="351"/>
  <c r="S98" i="351"/>
  <c r="T98" i="351"/>
  <c r="U98" i="351"/>
  <c r="V98" i="351"/>
  <c r="W98" i="351"/>
  <c r="X98" i="351"/>
  <c r="Y98" i="351"/>
  <c r="Z98" i="351"/>
  <c r="AA98" i="351"/>
  <c r="AB98" i="351"/>
  <c r="AC98" i="351"/>
  <c r="AD98" i="351"/>
  <c r="AE98" i="351"/>
  <c r="AF98" i="351"/>
  <c r="AG98" i="351"/>
  <c r="AH98" i="351"/>
  <c r="AI98" i="351"/>
  <c r="AJ98" i="351"/>
  <c r="AK98" i="351"/>
  <c r="AL98" i="351"/>
  <c r="AM98" i="351"/>
  <c r="AN98" i="351"/>
  <c r="AO98" i="351"/>
  <c r="Q103" i="351"/>
  <c r="R103" i="351"/>
  <c r="S104" i="351"/>
  <c r="T104" i="351"/>
  <c r="Q109" i="351"/>
  <c r="R109" i="351"/>
  <c r="S110" i="351"/>
  <c r="T110" i="351"/>
  <c r="R115" i="351"/>
  <c r="Q121" i="351"/>
  <c r="R121" i="351"/>
  <c r="S122" i="351"/>
  <c r="T122" i="351"/>
  <c r="Q127" i="351"/>
  <c r="R127" i="351"/>
  <c r="S128" i="351"/>
  <c r="T128" i="351"/>
  <c r="Q135" i="351"/>
  <c r="Q136" i="351"/>
  <c r="R136" i="351"/>
  <c r="S136" i="351"/>
  <c r="T136" i="351"/>
  <c r="Q137" i="351"/>
  <c r="R137" i="351"/>
  <c r="S137" i="351"/>
  <c r="T137" i="351"/>
  <c r="Q142" i="351"/>
  <c r="Q143" i="351"/>
  <c r="R143" i="351"/>
  <c r="S143" i="351"/>
  <c r="T143" i="351"/>
  <c r="Q144" i="351"/>
  <c r="R144" i="351"/>
  <c r="S144" i="351"/>
  <c r="T144" i="351"/>
  <c r="Q149" i="351"/>
  <c r="Q150" i="351"/>
  <c r="R150" i="351"/>
  <c r="S150" i="351"/>
  <c r="T150" i="351"/>
  <c r="T4" i="344"/>
  <c r="T5" i="344"/>
  <c r="T6" i="344"/>
  <c r="T7" i="344"/>
  <c r="T8" i="344"/>
  <c r="T9" i="344"/>
  <c r="T10" i="344"/>
  <c r="T11" i="344"/>
  <c r="T12" i="344"/>
  <c r="T13" i="344"/>
  <c r="T14" i="344"/>
  <c r="T15" i="344"/>
  <c r="T16" i="344"/>
  <c r="T17" i="344"/>
  <c r="T18" i="344"/>
  <c r="T19" i="344"/>
  <c r="T20" i="344"/>
  <c r="T21" i="344"/>
  <c r="T22" i="344"/>
  <c r="T23" i="344"/>
  <c r="T24" i="344"/>
  <c r="T25" i="344"/>
  <c r="T26" i="344"/>
  <c r="T27" i="344"/>
  <c r="T28" i="344"/>
  <c r="T29" i="344"/>
  <c r="T30" i="344"/>
  <c r="T31" i="344"/>
  <c r="T32" i="344"/>
  <c r="T33" i="344"/>
  <c r="U35" i="344"/>
  <c r="B36" i="344"/>
  <c r="C36" i="344"/>
  <c r="D36" i="344"/>
  <c r="E36" i="344"/>
  <c r="F36" i="344"/>
  <c r="G36" i="344"/>
  <c r="H36" i="344"/>
  <c r="I36" i="344"/>
  <c r="J36" i="344"/>
  <c r="K36" i="344"/>
  <c r="L36" i="344"/>
  <c r="M36" i="344"/>
  <c r="N36" i="344"/>
  <c r="O36" i="344"/>
  <c r="P36" i="344"/>
  <c r="Q36" i="344"/>
  <c r="R36" i="344"/>
  <c r="S36" i="344"/>
  <c r="BE36" i="344"/>
  <c r="B37" i="344"/>
  <c r="C37" i="344"/>
  <c r="D37" i="344"/>
  <c r="E37" i="344"/>
  <c r="F37" i="344"/>
  <c r="G37" i="344"/>
  <c r="H37" i="344"/>
  <c r="I37" i="344"/>
  <c r="J37" i="344"/>
  <c r="K37" i="344"/>
  <c r="L37" i="344"/>
  <c r="M37" i="344"/>
  <c r="N37" i="344"/>
  <c r="O37" i="344"/>
  <c r="P37" i="344"/>
  <c r="Q37" i="344"/>
  <c r="R37" i="344"/>
  <c r="S37" i="344"/>
  <c r="U37" i="344"/>
  <c r="B38" i="344"/>
  <c r="C38" i="344"/>
  <c r="D38" i="344"/>
  <c r="E38" i="344"/>
  <c r="F38" i="344"/>
  <c r="G38" i="344"/>
  <c r="H38" i="344"/>
  <c r="I38" i="344"/>
  <c r="J38" i="344"/>
  <c r="K38" i="344"/>
  <c r="L38" i="344"/>
  <c r="M38" i="344"/>
  <c r="N38" i="344"/>
  <c r="O38" i="344"/>
  <c r="P38" i="344"/>
  <c r="Q38" i="344"/>
  <c r="R38" i="344"/>
  <c r="S38" i="344"/>
  <c r="U38" i="344"/>
  <c r="BE38" i="344"/>
  <c r="BK40" i="344"/>
  <c r="BL40" i="344"/>
  <c r="BM40" i="344"/>
  <c r="BA41" i="344"/>
  <c r="BE41" i="344"/>
  <c r="BK42" i="344"/>
  <c r="BL42" i="344"/>
  <c r="BM42" i="344"/>
  <c r="BA43" i="344"/>
  <c r="BE43" i="344"/>
  <c r="BE44" i="344"/>
  <c r="BM47" i="344"/>
  <c r="BE49" i="344"/>
  <c r="BK49" i="344"/>
  <c r="BL49" i="344"/>
  <c r="BM49" i="344"/>
  <c r="BK51" i="344"/>
  <c r="BL51" i="344"/>
  <c r="BM51" i="344"/>
  <c r="O52" i="344"/>
  <c r="P52" i="344"/>
  <c r="Q52" i="344"/>
  <c r="O56" i="344"/>
  <c r="Q56" i="344"/>
  <c r="R56" i="344"/>
  <c r="Q60" i="344"/>
  <c r="R60" i="344"/>
  <c r="Z60" i="344"/>
  <c r="K66" i="344"/>
  <c r="O72" i="344"/>
  <c r="P72" i="344"/>
  <c r="Q72" i="344"/>
  <c r="R72" i="344"/>
  <c r="O75" i="344"/>
  <c r="P75" i="344"/>
  <c r="Q75" i="344"/>
  <c r="R75" i="344"/>
  <c r="O78" i="344"/>
  <c r="P78" i="344"/>
  <c r="Q78" i="344"/>
  <c r="R78" i="344"/>
  <c r="O86" i="344"/>
  <c r="P86" i="344"/>
  <c r="Q86" i="344"/>
  <c r="R86" i="344"/>
  <c r="O89" i="344"/>
  <c r="P89" i="344"/>
  <c r="Q89" i="344"/>
  <c r="R89" i="344"/>
  <c r="O92" i="344"/>
  <c r="P92" i="344"/>
  <c r="Q92" i="344"/>
  <c r="R92" i="344"/>
  <c r="O97" i="344"/>
  <c r="P97" i="344"/>
  <c r="R97" i="344"/>
  <c r="Q98" i="344"/>
  <c r="R98" i="344"/>
  <c r="O103" i="344"/>
  <c r="P103" i="344"/>
  <c r="Q104" i="344"/>
  <c r="R104" i="344"/>
  <c r="O109" i="344"/>
  <c r="P109" i="344"/>
  <c r="Q110" i="344"/>
  <c r="R110" i="344"/>
  <c r="P115" i="344"/>
  <c r="O121" i="344"/>
  <c r="P121" i="344"/>
  <c r="Q122" i="344"/>
  <c r="R122" i="344"/>
  <c r="O127" i="344"/>
  <c r="P127" i="344"/>
  <c r="Q128" i="344"/>
  <c r="R128" i="344"/>
  <c r="O135" i="344"/>
  <c r="O136" i="344"/>
  <c r="P136" i="344"/>
  <c r="Q136" i="344"/>
  <c r="R136" i="344"/>
  <c r="O137" i="344"/>
  <c r="P137" i="344"/>
  <c r="Q137" i="344"/>
  <c r="R137" i="344"/>
  <c r="O142" i="344"/>
  <c r="O143" i="344"/>
  <c r="P143" i="344"/>
  <c r="Q143" i="344"/>
  <c r="R143" i="344"/>
  <c r="O144" i="344"/>
  <c r="P144" i="344"/>
  <c r="Q144" i="344"/>
  <c r="R144" i="344"/>
  <c r="O149" i="344"/>
  <c r="O150" i="344"/>
  <c r="P150" i="344"/>
  <c r="Q150" i="344"/>
  <c r="R150" i="344"/>
  <c r="T4" i="343"/>
  <c r="T5" i="343"/>
  <c r="T6" i="343"/>
  <c r="T7" i="343"/>
  <c r="T8" i="343"/>
  <c r="BF8" i="343"/>
  <c r="BH8" i="343"/>
  <c r="T9" i="343"/>
  <c r="BF9" i="343"/>
  <c r="BH9" i="343"/>
  <c r="T10" i="343"/>
  <c r="T11" i="343"/>
  <c r="T12" i="343"/>
  <c r="T13" i="343"/>
  <c r="T14" i="343"/>
  <c r="T15" i="343"/>
  <c r="T16" i="343"/>
  <c r="T17" i="343"/>
  <c r="T18" i="343"/>
  <c r="BN18" i="343"/>
  <c r="T19" i="343"/>
  <c r="BN19" i="343"/>
  <c r="T20" i="343"/>
  <c r="BN20" i="343"/>
  <c r="T21" i="343"/>
  <c r="T22" i="343"/>
  <c r="BN22" i="343"/>
  <c r="T23" i="343"/>
  <c r="T24" i="343"/>
  <c r="T25" i="343"/>
  <c r="T26" i="343"/>
  <c r="T27" i="343"/>
  <c r="T28" i="343"/>
  <c r="T29" i="343"/>
  <c r="T30" i="343"/>
  <c r="T31" i="343"/>
  <c r="T32" i="343"/>
  <c r="T33" i="343"/>
  <c r="T34" i="343"/>
  <c r="U35" i="343"/>
  <c r="B36" i="343"/>
  <c r="C36" i="343"/>
  <c r="D36" i="343"/>
  <c r="E36" i="343"/>
  <c r="F36" i="343"/>
  <c r="G36" i="343"/>
  <c r="H36" i="343"/>
  <c r="I36" i="343"/>
  <c r="J36" i="343"/>
  <c r="K36" i="343"/>
  <c r="L36" i="343"/>
  <c r="M36" i="343"/>
  <c r="N36" i="343"/>
  <c r="O36" i="343"/>
  <c r="P36" i="343"/>
  <c r="Q36" i="343"/>
  <c r="R36" i="343"/>
  <c r="S36" i="343"/>
  <c r="BE36" i="343"/>
  <c r="B37" i="343"/>
  <c r="C37" i="343"/>
  <c r="D37" i="343"/>
  <c r="E37" i="343"/>
  <c r="F37" i="343"/>
  <c r="G37" i="343"/>
  <c r="H37" i="343"/>
  <c r="I37" i="343"/>
  <c r="J37" i="343"/>
  <c r="K37" i="343"/>
  <c r="L37" i="343"/>
  <c r="M37" i="343"/>
  <c r="N37" i="343"/>
  <c r="O37" i="343"/>
  <c r="P37" i="343"/>
  <c r="Q37" i="343"/>
  <c r="R37" i="343"/>
  <c r="S37" i="343"/>
  <c r="B38" i="343"/>
  <c r="C38" i="343"/>
  <c r="D38" i="343"/>
  <c r="E38" i="343"/>
  <c r="F38" i="343"/>
  <c r="G38" i="343"/>
  <c r="H38" i="343"/>
  <c r="I38" i="343"/>
  <c r="J38" i="343"/>
  <c r="K38" i="343"/>
  <c r="L38" i="343"/>
  <c r="M38" i="343"/>
  <c r="N38" i="343"/>
  <c r="O38" i="343"/>
  <c r="P38" i="343"/>
  <c r="Q38" i="343"/>
  <c r="R38" i="343"/>
  <c r="S38" i="343"/>
  <c r="BE38" i="343"/>
  <c r="BK40" i="343"/>
  <c r="BL40" i="343"/>
  <c r="BM40" i="343"/>
  <c r="BA41" i="343"/>
  <c r="BE41" i="343"/>
  <c r="BK42" i="343"/>
  <c r="BL42" i="343"/>
  <c r="BM42" i="343"/>
  <c r="BA43" i="343"/>
  <c r="BE43" i="343"/>
  <c r="BE44" i="343"/>
  <c r="BM47" i="343"/>
  <c r="BE49" i="343"/>
  <c r="BK49" i="343"/>
  <c r="BL49" i="343"/>
  <c r="BM49" i="343"/>
  <c r="BK51" i="343"/>
  <c r="BL51" i="343"/>
  <c r="BM51" i="343"/>
  <c r="O52" i="343"/>
  <c r="P52" i="343"/>
  <c r="Q52" i="343"/>
  <c r="O56" i="343"/>
  <c r="Q56" i="343"/>
  <c r="R56" i="343"/>
  <c r="Q60" i="343"/>
  <c r="R60" i="343"/>
  <c r="Z60" i="343"/>
  <c r="K66" i="343"/>
  <c r="O72" i="343"/>
  <c r="P72" i="343"/>
  <c r="Q72" i="343"/>
  <c r="R72" i="343"/>
  <c r="O75" i="343"/>
  <c r="P75" i="343"/>
  <c r="Q75" i="343"/>
  <c r="R75" i="343"/>
  <c r="O78" i="343"/>
  <c r="P78" i="343"/>
  <c r="Q78" i="343"/>
  <c r="R78" i="343"/>
  <c r="O86" i="343"/>
  <c r="P86" i="343"/>
  <c r="Q86" i="343"/>
  <c r="R86" i="343"/>
  <c r="O89" i="343"/>
  <c r="P89" i="343"/>
  <c r="Q89" i="343"/>
  <c r="R89" i="343"/>
  <c r="O92" i="343"/>
  <c r="P92" i="343"/>
  <c r="Q92" i="343"/>
  <c r="R92" i="343"/>
  <c r="O97" i="343"/>
  <c r="P97" i="343"/>
  <c r="R97" i="343"/>
  <c r="Q98" i="343"/>
  <c r="R98" i="343"/>
  <c r="O103" i="343"/>
  <c r="P103" i="343"/>
  <c r="Q104" i="343"/>
  <c r="R104" i="343"/>
  <c r="O109" i="343"/>
  <c r="P109" i="343"/>
  <c r="Q110" i="343"/>
  <c r="R110" i="343"/>
  <c r="P115" i="343"/>
  <c r="O121" i="343"/>
  <c r="P121" i="343"/>
  <c r="Q122" i="343"/>
  <c r="R122" i="343"/>
  <c r="O127" i="343"/>
  <c r="P127" i="343"/>
  <c r="Q128" i="343"/>
  <c r="R128" i="343"/>
  <c r="O135" i="343"/>
  <c r="O136" i="343"/>
  <c r="P136" i="343"/>
  <c r="Q136" i="343"/>
  <c r="R136" i="343"/>
  <c r="O137" i="343"/>
  <c r="P137" i="343"/>
  <c r="Q137" i="343"/>
  <c r="R137" i="343"/>
  <c r="O142" i="343"/>
  <c r="O143" i="343"/>
  <c r="P143" i="343"/>
  <c r="Q143" i="343"/>
  <c r="R143" i="343"/>
  <c r="O144" i="343"/>
  <c r="P144" i="343"/>
  <c r="Q144" i="343"/>
  <c r="R144" i="343"/>
  <c r="O149" i="343"/>
  <c r="O150" i="343"/>
  <c r="P150" i="343"/>
  <c r="Q150" i="343"/>
  <c r="R150" i="343"/>
  <c r="N4" i="342"/>
  <c r="N5" i="342"/>
  <c r="N6" i="342"/>
  <c r="N7" i="342"/>
  <c r="N8" i="342"/>
  <c r="BF8" i="342"/>
  <c r="BH8" i="342"/>
  <c r="N9" i="342"/>
  <c r="BF9" i="342"/>
  <c r="BH9" i="342"/>
  <c r="N10" i="342"/>
  <c r="N11" i="342"/>
  <c r="N12" i="342"/>
  <c r="N13" i="342"/>
  <c r="N14" i="342"/>
  <c r="N15" i="342"/>
  <c r="N16" i="342"/>
  <c r="N17" i="342"/>
  <c r="BC17" i="342"/>
  <c r="N18" i="342"/>
  <c r="BN18" i="342"/>
  <c r="N19" i="342"/>
  <c r="BN19" i="342"/>
  <c r="N20" i="342"/>
  <c r="BC20" i="342"/>
  <c r="BN20" i="342"/>
  <c r="N21" i="342"/>
  <c r="N22" i="342"/>
  <c r="BN22" i="342"/>
  <c r="N23" i="342"/>
  <c r="BA23" i="342"/>
  <c r="BC23" i="342"/>
  <c r="N24" i="342"/>
  <c r="N25" i="342"/>
  <c r="N26" i="342"/>
  <c r="N27" i="342"/>
  <c r="N28" i="342"/>
  <c r="N29" i="342"/>
  <c r="N30" i="342"/>
  <c r="N31" i="342"/>
  <c r="N32" i="342"/>
  <c r="N33" i="342"/>
  <c r="O35" i="342"/>
  <c r="BE35" i="342"/>
  <c r="B36" i="342"/>
  <c r="C36" i="342"/>
  <c r="D36" i="342"/>
  <c r="E36" i="342"/>
  <c r="F36" i="342"/>
  <c r="G36" i="342"/>
  <c r="H36" i="342"/>
  <c r="I36" i="342"/>
  <c r="J36" i="342"/>
  <c r="K36" i="342"/>
  <c r="L36" i="342"/>
  <c r="M36" i="342"/>
  <c r="P36" i="342"/>
  <c r="Q36" i="342"/>
  <c r="R36" i="342"/>
  <c r="S36" i="342"/>
  <c r="T36" i="342"/>
  <c r="U36" i="342"/>
  <c r="V36" i="342"/>
  <c r="W36" i="342"/>
  <c r="X36" i="342"/>
  <c r="Y36" i="342"/>
  <c r="Z36" i="342"/>
  <c r="AA36" i="342"/>
  <c r="AB36" i="342"/>
  <c r="AC36" i="342"/>
  <c r="AD36" i="342"/>
  <c r="AE36" i="342"/>
  <c r="AF36" i="342"/>
  <c r="AG36" i="342"/>
  <c r="AH36" i="342"/>
  <c r="AI36" i="342"/>
  <c r="AJ36" i="342"/>
  <c r="AK36" i="342"/>
  <c r="AL36" i="342"/>
  <c r="AM36" i="342"/>
  <c r="AN36" i="342"/>
  <c r="BE36" i="342"/>
  <c r="B37" i="342"/>
  <c r="C37" i="342"/>
  <c r="D37" i="342"/>
  <c r="E37" i="342"/>
  <c r="F37" i="342"/>
  <c r="G37" i="342"/>
  <c r="H37" i="342"/>
  <c r="I37" i="342"/>
  <c r="J37" i="342"/>
  <c r="K37" i="342"/>
  <c r="L37" i="342"/>
  <c r="M37" i="342"/>
  <c r="P37" i="342"/>
  <c r="Q37" i="342"/>
  <c r="R37" i="342"/>
  <c r="S37" i="342"/>
  <c r="T37" i="342"/>
  <c r="U37" i="342"/>
  <c r="V37" i="342"/>
  <c r="W37" i="342"/>
  <c r="X37" i="342"/>
  <c r="Y37" i="342"/>
  <c r="Z37" i="342"/>
  <c r="AA37" i="342"/>
  <c r="AB37" i="342"/>
  <c r="AC37" i="342"/>
  <c r="AD37" i="342"/>
  <c r="AE37" i="342"/>
  <c r="AF37" i="342"/>
  <c r="AG37" i="342"/>
  <c r="AH37" i="342"/>
  <c r="AI37" i="342"/>
  <c r="AJ37" i="342"/>
  <c r="AK37" i="342"/>
  <c r="AL37" i="342"/>
  <c r="AM37" i="342"/>
  <c r="AN37" i="342"/>
  <c r="B38" i="342"/>
  <c r="C38" i="342"/>
  <c r="D38" i="342"/>
  <c r="E38" i="342"/>
  <c r="F38" i="342"/>
  <c r="G38" i="342"/>
  <c r="H38" i="342"/>
  <c r="I38" i="342"/>
  <c r="J38" i="342"/>
  <c r="K38" i="342"/>
  <c r="L38" i="342"/>
  <c r="M38" i="342"/>
  <c r="P38" i="342"/>
  <c r="Q38" i="342"/>
  <c r="R38" i="342"/>
  <c r="S38" i="342"/>
  <c r="T38" i="342"/>
  <c r="U38" i="342"/>
  <c r="V38" i="342"/>
  <c r="W38" i="342"/>
  <c r="X38" i="342"/>
  <c r="Y38" i="342"/>
  <c r="Z38" i="342"/>
  <c r="AA38" i="342"/>
  <c r="AB38" i="342"/>
  <c r="AC38" i="342"/>
  <c r="AD38" i="342"/>
  <c r="AE38" i="342"/>
  <c r="AF38" i="342"/>
  <c r="AG38" i="342"/>
  <c r="AH38" i="342"/>
  <c r="AI38" i="342"/>
  <c r="AJ38" i="342"/>
  <c r="AK38" i="342"/>
  <c r="AL38" i="342"/>
  <c r="AM38" i="342"/>
  <c r="AN38" i="342"/>
  <c r="BE38" i="342"/>
  <c r="BK40" i="342"/>
  <c r="BL40" i="342"/>
  <c r="BM40" i="342"/>
  <c r="BA41" i="342"/>
  <c r="BE41" i="342"/>
  <c r="BK42" i="342"/>
  <c r="BL42" i="342"/>
  <c r="BM42" i="342"/>
  <c r="BA43" i="342"/>
  <c r="BE43" i="342"/>
  <c r="BE44" i="342"/>
  <c r="BM47" i="342"/>
  <c r="BE49" i="342"/>
  <c r="BK49" i="342"/>
  <c r="BL49" i="342"/>
  <c r="BM49" i="342"/>
  <c r="BK51" i="342"/>
  <c r="BL51" i="342"/>
  <c r="BM51" i="342"/>
  <c r="O52" i="342"/>
  <c r="P52" i="342"/>
  <c r="Q52" i="342"/>
  <c r="O56" i="342"/>
  <c r="Q56" i="342"/>
  <c r="R56" i="342"/>
  <c r="Q60" i="342"/>
  <c r="R60" i="342"/>
  <c r="Z60" i="342"/>
  <c r="K66" i="342"/>
  <c r="O72" i="342"/>
  <c r="P72" i="342"/>
  <c r="Q72" i="342"/>
  <c r="R72" i="342"/>
  <c r="O75" i="342"/>
  <c r="P75" i="342"/>
  <c r="Q75" i="342"/>
  <c r="R75" i="342"/>
  <c r="O78" i="342"/>
  <c r="P78" i="342"/>
  <c r="Q78" i="342"/>
  <c r="R78" i="342"/>
  <c r="O86" i="342"/>
  <c r="P86" i="342"/>
  <c r="Q86" i="342"/>
  <c r="R86" i="342"/>
  <c r="O89" i="342"/>
  <c r="P89" i="342"/>
  <c r="Q89" i="342"/>
  <c r="R89" i="342"/>
  <c r="O92" i="342"/>
  <c r="P92" i="342"/>
  <c r="Q92" i="342"/>
  <c r="R92" i="342"/>
  <c r="O97" i="342"/>
  <c r="P97" i="342"/>
  <c r="R97" i="342"/>
  <c r="Q98" i="342"/>
  <c r="R98" i="342"/>
  <c r="O103" i="342"/>
  <c r="P103" i="342"/>
  <c r="Q104" i="342"/>
  <c r="R104" i="342"/>
  <c r="O109" i="342"/>
  <c r="P109" i="342"/>
  <c r="Q110" i="342"/>
  <c r="R110" i="342"/>
  <c r="P115" i="342"/>
  <c r="O121" i="342"/>
  <c r="P121" i="342"/>
  <c r="Q122" i="342"/>
  <c r="R122" i="342"/>
  <c r="O127" i="342"/>
  <c r="P127" i="342"/>
  <c r="Q128" i="342"/>
  <c r="R128" i="342"/>
  <c r="O135" i="342"/>
  <c r="O136" i="342"/>
  <c r="P136" i="342"/>
  <c r="Q136" i="342"/>
  <c r="R136" i="342"/>
  <c r="O137" i="342"/>
  <c r="P137" i="342"/>
  <c r="Q137" i="342"/>
  <c r="R137" i="342"/>
  <c r="O142" i="342"/>
  <c r="O143" i="342"/>
  <c r="P143" i="342"/>
  <c r="Q143" i="342"/>
  <c r="R143" i="342"/>
  <c r="O144" i="342"/>
  <c r="P144" i="342"/>
  <c r="Q144" i="342"/>
  <c r="R144" i="342"/>
  <c r="O149" i="342"/>
  <c r="O150" i="342"/>
  <c r="P150" i="342"/>
  <c r="Q150" i="342"/>
  <c r="R150" i="342"/>
  <c r="O4" i="281"/>
  <c r="P4" i="281"/>
  <c r="Q4" i="281"/>
  <c r="R4" i="281"/>
  <c r="U4" i="281"/>
  <c r="O5" i="281"/>
  <c r="P5" i="281"/>
  <c r="Q5" i="281"/>
  <c r="R5" i="281"/>
  <c r="U5" i="281"/>
  <c r="O6" i="281"/>
  <c r="P6" i="281"/>
  <c r="Q6" i="281"/>
  <c r="R6" i="281"/>
  <c r="U6" i="281"/>
  <c r="O7" i="281"/>
  <c r="P7" i="281"/>
  <c r="Q7" i="281"/>
  <c r="R7" i="281"/>
  <c r="U7" i="281"/>
  <c r="O8" i="281"/>
  <c r="P8" i="281"/>
  <c r="Q8" i="281"/>
  <c r="R8" i="281"/>
  <c r="U8" i="281"/>
  <c r="O11" i="281"/>
  <c r="P11" i="281"/>
  <c r="Q11" i="281"/>
  <c r="R11" i="281"/>
  <c r="U11" i="281"/>
  <c r="O12" i="281"/>
  <c r="P12" i="281"/>
  <c r="Q12" i="281"/>
  <c r="R12" i="281"/>
  <c r="U12" i="281"/>
  <c r="O13" i="281"/>
  <c r="P13" i="281"/>
  <c r="Q13" i="281"/>
  <c r="R13" i="281"/>
  <c r="U13" i="281"/>
  <c r="O14" i="281"/>
  <c r="P14" i="281"/>
  <c r="Q14" i="281"/>
  <c r="R14" i="281"/>
  <c r="U14" i="281"/>
  <c r="O15" i="281"/>
  <c r="P15" i="281"/>
  <c r="Q15" i="281"/>
  <c r="R15" i="281"/>
  <c r="U15" i="281"/>
  <c r="O29" i="281"/>
  <c r="P29" i="281"/>
  <c r="Q29" i="281"/>
  <c r="R29" i="281"/>
  <c r="U29" i="281"/>
  <c r="O30" i="281"/>
  <c r="P30" i="281"/>
  <c r="Q30" i="281"/>
  <c r="R30" i="281"/>
  <c r="U30" i="281"/>
  <c r="O31" i="281"/>
  <c r="P31" i="281"/>
  <c r="Q31" i="281"/>
  <c r="R31" i="281"/>
  <c r="U31" i="281"/>
  <c r="O32" i="281"/>
  <c r="P32" i="281"/>
  <c r="Q32" i="281"/>
  <c r="AC32" i="281"/>
  <c r="AK32" i="281"/>
  <c r="O33" i="281"/>
  <c r="P33" i="281"/>
  <c r="Q33" i="281"/>
  <c r="R33" i="281"/>
  <c r="U33" i="281"/>
  <c r="AC33" i="281"/>
  <c r="AK33" i="281"/>
  <c r="O34" i="281"/>
  <c r="P34" i="281"/>
  <c r="Q34" i="281"/>
  <c r="AC34" i="281"/>
  <c r="AK34" i="281"/>
  <c r="O35" i="281"/>
  <c r="P35" i="281"/>
  <c r="Q35" i="281"/>
  <c r="R35" i="281"/>
  <c r="U35" i="281"/>
  <c r="AC35" i="281"/>
  <c r="AK35" i="281"/>
  <c r="AC36" i="281"/>
  <c r="AK36" i="281"/>
  <c r="AC37" i="281"/>
  <c r="AK37" i="281"/>
  <c r="AC38" i="281"/>
  <c r="AK38" i="281"/>
  <c r="AC39" i="281"/>
  <c r="AK39" i="281"/>
  <c r="AC40" i="281"/>
  <c r="AK40" i="281"/>
  <c r="AC41" i="281"/>
  <c r="AK41" i="281"/>
  <c r="AC42" i="281"/>
  <c r="AK42" i="281"/>
  <c r="AC43" i="281"/>
  <c r="AK43" i="281"/>
  <c r="AC44" i="281"/>
  <c r="AK44" i="281"/>
  <c r="AC45" i="281"/>
  <c r="AK45" i="281"/>
  <c r="AC46" i="281"/>
  <c r="AK46" i="281"/>
  <c r="AC47" i="281"/>
  <c r="AK47" i="281"/>
  <c r="AC48" i="281"/>
  <c r="AK48" i="281"/>
  <c r="AC49" i="281"/>
  <c r="AK49" i="281"/>
  <c r="AC50" i="281"/>
  <c r="AK50" i="281"/>
  <c r="AC51" i="281"/>
  <c r="AK51" i="281"/>
  <c r="AC52" i="281"/>
  <c r="AK52" i="281"/>
  <c r="AC53" i="281"/>
  <c r="AK53" i="281"/>
  <c r="AC54" i="281"/>
  <c r="AK54" i="281"/>
  <c r="AC55" i="281"/>
  <c r="AK55" i="281"/>
  <c r="AC56" i="281"/>
  <c r="AK56" i="281"/>
  <c r="AC57" i="281"/>
  <c r="AK57" i="281"/>
  <c r="AC58" i="281"/>
  <c r="AK58" i="281"/>
  <c r="AC59" i="281"/>
  <c r="AK59" i="281"/>
  <c r="AC60" i="281"/>
  <c r="O61" i="281"/>
  <c r="P61" i="281"/>
  <c r="Q61" i="281"/>
  <c r="R61" i="281"/>
  <c r="AC61" i="281"/>
  <c r="O62" i="281"/>
  <c r="P62" i="281"/>
  <c r="Q62" i="281"/>
  <c r="R62" i="281"/>
  <c r="AC62" i="281"/>
  <c r="O63" i="281"/>
  <c r="P63" i="281"/>
  <c r="Q63" i="281"/>
  <c r="R63" i="281"/>
  <c r="AC63" i="281"/>
  <c r="O64" i="281"/>
  <c r="P64" i="281"/>
  <c r="Q64" i="281"/>
  <c r="R64" i="281"/>
  <c r="AC64" i="281"/>
  <c r="O65" i="281"/>
  <c r="P65" i="281"/>
  <c r="Q65" i="281"/>
  <c r="R65" i="281"/>
  <c r="AC65" i="281"/>
  <c r="O66" i="281"/>
  <c r="P66" i="281"/>
  <c r="Q66" i="281"/>
  <c r="R66" i="281"/>
  <c r="AC66" i="281"/>
  <c r="AC67" i="281"/>
  <c r="AC68" i="281"/>
  <c r="AC69" i="281"/>
  <c r="AC70" i="281"/>
  <c r="AC71" i="281"/>
  <c r="AC72" i="281"/>
  <c r="AC73" i="281"/>
  <c r="AC74" i="281"/>
  <c r="AC75" i="281"/>
  <c r="AC76" i="281"/>
  <c r="AC77" i="281"/>
  <c r="AC78" i="281"/>
  <c r="AC79" i="281"/>
  <c r="O92" i="281"/>
  <c r="P92" i="281"/>
  <c r="Q92" i="281"/>
  <c r="R92" i="281"/>
  <c r="O93" i="281"/>
  <c r="P93" i="281"/>
  <c r="Q93" i="281"/>
  <c r="R93" i="281"/>
  <c r="O94" i="281"/>
  <c r="P94" i="281"/>
  <c r="Q94" i="281"/>
  <c r="R94" i="281"/>
  <c r="O95" i="281"/>
  <c r="P95" i="281"/>
  <c r="Q95" i="281"/>
  <c r="R95" i="281"/>
  <c r="O96" i="281"/>
  <c r="P96" i="281"/>
  <c r="Q96" i="281"/>
  <c r="R96" i="281"/>
  <c r="O97" i="281"/>
  <c r="P97" i="281"/>
  <c r="Q97" i="281"/>
  <c r="R97" i="281"/>
  <c r="C111" i="281"/>
  <c r="D111" i="281"/>
  <c r="E111" i="281"/>
  <c r="F111" i="281"/>
  <c r="G111" i="281"/>
  <c r="H111" i="281"/>
  <c r="I111" i="281"/>
  <c r="J111" i="281"/>
  <c r="K111" i="281"/>
  <c r="L111" i="281"/>
  <c r="M111" i="281"/>
  <c r="N111" i="281"/>
</calcChain>
</file>

<file path=xl/sharedStrings.xml><?xml version="1.0" encoding="utf-8"?>
<sst xmlns="http://schemas.openxmlformats.org/spreadsheetml/2006/main" count="8460" uniqueCount="528">
  <si>
    <t>B</t>
  </si>
  <si>
    <t>O</t>
  </si>
  <si>
    <t>MC ON</t>
  </si>
  <si>
    <t>COB ON</t>
  </si>
  <si>
    <t>PV ON</t>
  </si>
  <si>
    <t>Q1</t>
  </si>
  <si>
    <t>Sep</t>
  </si>
  <si>
    <t>Oct</t>
  </si>
  <si>
    <t>Nov</t>
  </si>
  <si>
    <t>Dec</t>
  </si>
  <si>
    <t>Q2</t>
  </si>
  <si>
    <t>Q3</t>
  </si>
  <si>
    <t>Jan</t>
  </si>
  <si>
    <t>Feb</t>
  </si>
  <si>
    <t>Mar</t>
  </si>
  <si>
    <t>Apr</t>
  </si>
  <si>
    <t>1997-98</t>
  </si>
  <si>
    <t>1996-97</t>
  </si>
  <si>
    <t>May</t>
  </si>
  <si>
    <t>Jun</t>
  </si>
  <si>
    <t>Jul</t>
  </si>
  <si>
    <t>Aug</t>
  </si>
  <si>
    <t>Q4</t>
  </si>
  <si>
    <t>1998-99</t>
  </si>
  <si>
    <t>NP15 PX</t>
  </si>
  <si>
    <t>SP15 PX</t>
  </si>
  <si>
    <t>NP15 Ex Post</t>
  </si>
  <si>
    <t>SP15 Ex Post</t>
  </si>
  <si>
    <t>MC- DJ</t>
  </si>
  <si>
    <t>COB-DJ</t>
  </si>
  <si>
    <t>PV-DJ</t>
  </si>
  <si>
    <t>NW1 PX</t>
  </si>
  <si>
    <t>CASH HISTORY -- OFFPEAK</t>
  </si>
  <si>
    <t>NW3 PX</t>
  </si>
  <si>
    <t>HLH</t>
  </si>
  <si>
    <t>LLH</t>
  </si>
  <si>
    <t>NOV</t>
  </si>
  <si>
    <t>DEC</t>
  </si>
  <si>
    <t>On</t>
  </si>
  <si>
    <t>Off</t>
  </si>
  <si>
    <t>COB</t>
  </si>
  <si>
    <t>MC</t>
  </si>
  <si>
    <t>PV</t>
  </si>
  <si>
    <t>Port Hi</t>
  </si>
  <si>
    <t>Sac Hi</t>
  </si>
  <si>
    <t>NP15</t>
  </si>
  <si>
    <t>SP15</t>
  </si>
  <si>
    <t>NW1</t>
  </si>
  <si>
    <t>Avg</t>
  </si>
  <si>
    <t xml:space="preserve">Oct </t>
  </si>
  <si>
    <t>1999-00</t>
  </si>
  <si>
    <t>San Juan</t>
  </si>
  <si>
    <t>PhxTemp</t>
  </si>
  <si>
    <t>LA Temp</t>
  </si>
  <si>
    <t>1999DJ</t>
  </si>
  <si>
    <t>1998DJ</t>
  </si>
  <si>
    <t>1997DJ</t>
  </si>
  <si>
    <t>Avg.</t>
  </si>
  <si>
    <t>q3</t>
  </si>
  <si>
    <t>PorOP</t>
  </si>
  <si>
    <t>Data</t>
  </si>
  <si>
    <t>Grand Total</t>
  </si>
  <si>
    <t>Min of ISO_ACT_Load</t>
  </si>
  <si>
    <t>Average of ISO_ACT_Load</t>
  </si>
  <si>
    <t>Max of ISO_ACT_Load</t>
  </si>
  <si>
    <t>P</t>
  </si>
  <si>
    <t>Weather</t>
  </si>
  <si>
    <t>Portland</t>
  </si>
  <si>
    <t>Sacramento</t>
  </si>
  <si>
    <t>Burbank</t>
  </si>
  <si>
    <t>Phoenix</t>
  </si>
  <si>
    <t>Onpeak</t>
  </si>
  <si>
    <t>Prices</t>
  </si>
  <si>
    <t>Hydro</t>
  </si>
  <si>
    <t>Chief Jo</t>
  </si>
  <si>
    <t>McNary</t>
  </si>
  <si>
    <t>California Hydro Gen</t>
  </si>
  <si>
    <t>NP15 Exposrt</t>
  </si>
  <si>
    <t>SP15 Expost</t>
  </si>
  <si>
    <t>California % of Normanl</t>
  </si>
  <si>
    <t>Volume Forecast %</t>
  </si>
  <si>
    <t>Cash To Date</t>
  </si>
  <si>
    <t>Mid-C</t>
  </si>
  <si>
    <t>June</t>
  </si>
  <si>
    <t>July</t>
  </si>
  <si>
    <t>Forward Settle</t>
  </si>
  <si>
    <t>BOM</t>
  </si>
  <si>
    <t>Port</t>
  </si>
  <si>
    <t>Sac</t>
  </si>
  <si>
    <t>Pho</t>
  </si>
  <si>
    <t>CJ</t>
  </si>
  <si>
    <t>LA</t>
  </si>
  <si>
    <t>78/-1</t>
  </si>
  <si>
    <t>ISO On</t>
  </si>
  <si>
    <t>UMCP</t>
  </si>
  <si>
    <t>63/3</t>
  </si>
  <si>
    <t>66/-2</t>
  </si>
  <si>
    <t>63/-4</t>
  </si>
  <si>
    <t>89/6</t>
  </si>
  <si>
    <t>67/7</t>
  </si>
  <si>
    <t>65/-5</t>
  </si>
  <si>
    <t>60/-7</t>
  </si>
  <si>
    <t>79/0</t>
  </si>
  <si>
    <t>64/3</t>
  </si>
  <si>
    <t>70/-3</t>
  </si>
  <si>
    <t>68/-5</t>
  </si>
  <si>
    <t>80/-2</t>
  </si>
  <si>
    <t>66/4</t>
  </si>
  <si>
    <t>72/49</t>
  </si>
  <si>
    <t>71/51</t>
  </si>
  <si>
    <t>89/59</t>
  </si>
  <si>
    <t>68/5</t>
  </si>
  <si>
    <t>75/-1</t>
  </si>
  <si>
    <t>65/-2</t>
  </si>
  <si>
    <t>92/8</t>
  </si>
  <si>
    <t>69/50</t>
  </si>
  <si>
    <t>65/-3</t>
  </si>
  <si>
    <t>57/-1</t>
  </si>
  <si>
    <t>52/-4</t>
  </si>
  <si>
    <t>68/-6</t>
  </si>
  <si>
    <t>69/-2</t>
  </si>
  <si>
    <t>85/4</t>
  </si>
  <si>
    <t>59/-5</t>
  </si>
  <si>
    <t>75/-2</t>
  </si>
  <si>
    <t>76/1</t>
  </si>
  <si>
    <t>93/8</t>
  </si>
  <si>
    <t>97/11</t>
  </si>
  <si>
    <t>58/-1</t>
  </si>
  <si>
    <t>77/1</t>
  </si>
  <si>
    <t>83/8</t>
  </si>
  <si>
    <t>62/0</t>
  </si>
  <si>
    <t>81/3</t>
  </si>
  <si>
    <t>99/12</t>
  </si>
  <si>
    <t>62/3</t>
  </si>
  <si>
    <t>72/0</t>
  </si>
  <si>
    <t>79/8</t>
  </si>
  <si>
    <t>101/14</t>
  </si>
  <si>
    <t>min</t>
  </si>
  <si>
    <t>max</t>
  </si>
  <si>
    <t>57/-5</t>
  </si>
  <si>
    <t>70/0</t>
  </si>
  <si>
    <t>98/13</t>
  </si>
  <si>
    <t>62/-2</t>
  </si>
  <si>
    <t>78/3</t>
  </si>
  <si>
    <t>90/6</t>
  </si>
  <si>
    <t>ISO Load</t>
  </si>
  <si>
    <t>SPEX</t>
  </si>
  <si>
    <t>NPEx</t>
  </si>
  <si>
    <t>SPEx</t>
  </si>
  <si>
    <t>58/-3</t>
  </si>
  <si>
    <t>77/-1</t>
  </si>
  <si>
    <t>75/2</t>
  </si>
  <si>
    <t>99/11</t>
  </si>
  <si>
    <t>58/-4</t>
  </si>
  <si>
    <t>71/-4</t>
  </si>
  <si>
    <t>68/-2</t>
  </si>
  <si>
    <t>98/10</t>
  </si>
  <si>
    <t>62/-4</t>
  </si>
  <si>
    <t>62/-11</t>
  </si>
  <si>
    <t>99/10</t>
  </si>
  <si>
    <t>67/-1</t>
  </si>
  <si>
    <t>62/-9</t>
  </si>
  <si>
    <t>97/9</t>
  </si>
  <si>
    <t>63/-1</t>
  </si>
  <si>
    <t>74/-4</t>
  </si>
  <si>
    <t>76/3</t>
  </si>
  <si>
    <t>70/-4</t>
  </si>
  <si>
    <t>49/-3</t>
  </si>
  <si>
    <t>56/-3</t>
  </si>
  <si>
    <t>65/-9</t>
  </si>
  <si>
    <t>69/-1</t>
  </si>
  <si>
    <t>54/-9</t>
  </si>
  <si>
    <t>67/-11</t>
  </si>
  <si>
    <t>72/-2</t>
  </si>
  <si>
    <t>87/4</t>
  </si>
  <si>
    <t>62/-6</t>
  </si>
  <si>
    <t>72/-7</t>
  </si>
  <si>
    <t>86/-2</t>
  </si>
  <si>
    <t>68/1</t>
  </si>
  <si>
    <t>72/-5</t>
  </si>
  <si>
    <t>79/3</t>
  </si>
  <si>
    <t>91/0</t>
  </si>
  <si>
    <t>68/-8</t>
  </si>
  <si>
    <t>74/-1</t>
  </si>
  <si>
    <t>97/4</t>
  </si>
  <si>
    <t>68/2</t>
  </si>
  <si>
    <t>65/-7</t>
  </si>
  <si>
    <t>73/-2</t>
  </si>
  <si>
    <t>103/9</t>
  </si>
  <si>
    <t>64/-8</t>
  </si>
  <si>
    <t>66/-7</t>
  </si>
  <si>
    <t>88/1</t>
  </si>
  <si>
    <t>63/-3</t>
  </si>
  <si>
    <t>82/-7</t>
  </si>
  <si>
    <t>69/2</t>
  </si>
  <si>
    <t>85/2</t>
  </si>
  <si>
    <t>81/1</t>
  </si>
  <si>
    <t>89/-2</t>
  </si>
  <si>
    <t>71/2</t>
  </si>
  <si>
    <t>88/4</t>
  </si>
  <si>
    <t>86/5</t>
  </si>
  <si>
    <t>94/1</t>
  </si>
  <si>
    <t>94/10</t>
  </si>
  <si>
    <t>94/12</t>
  </si>
  <si>
    <t>100/7</t>
  </si>
  <si>
    <t>80/6</t>
  </si>
  <si>
    <t>96/10</t>
  </si>
  <si>
    <t>93/9</t>
  </si>
  <si>
    <t>106/11</t>
  </si>
  <si>
    <t>75/3</t>
  </si>
  <si>
    <t>98/15</t>
  </si>
  <si>
    <t>80/4</t>
  </si>
  <si>
    <t>108/13</t>
  </si>
  <si>
    <t>70/2</t>
  </si>
  <si>
    <t>96/14</t>
  </si>
  <si>
    <t>79/2</t>
  </si>
  <si>
    <t>110/14</t>
  </si>
  <si>
    <t>87/8</t>
  </si>
  <si>
    <t>107/11</t>
  </si>
  <si>
    <t>xx</t>
  </si>
  <si>
    <t>63/-5</t>
  </si>
  <si>
    <t>80/-3</t>
  </si>
  <si>
    <t>84/6</t>
  </si>
  <si>
    <t>109/13</t>
  </si>
  <si>
    <t>58/-8</t>
  </si>
  <si>
    <t>79/4</t>
  </si>
  <si>
    <t>57/-8</t>
  </si>
  <si>
    <t>82/-1</t>
  </si>
  <si>
    <t>77/0</t>
  </si>
  <si>
    <t>102/10</t>
  </si>
  <si>
    <t>106/7</t>
  </si>
  <si>
    <t>82/3</t>
  </si>
  <si>
    <t>108/9</t>
  </si>
  <si>
    <t>66/-1</t>
  </si>
  <si>
    <t>82/-3</t>
  </si>
  <si>
    <t>86/4</t>
  </si>
  <si>
    <t>108/11</t>
  </si>
  <si>
    <t>64/-2</t>
  </si>
  <si>
    <t>109/11</t>
  </si>
  <si>
    <t>103/6</t>
  </si>
  <si>
    <t>78/-3</t>
  </si>
  <si>
    <t>94/-3</t>
  </si>
  <si>
    <t>81/0</t>
  </si>
  <si>
    <t>100/0</t>
  </si>
  <si>
    <t>90/3</t>
  </si>
  <si>
    <t>85/3</t>
  </si>
  <si>
    <t>103/3</t>
  </si>
  <si>
    <t>78/2</t>
  </si>
  <si>
    <t>103/15</t>
  </si>
  <si>
    <t>108/7</t>
  </si>
  <si>
    <t>106/16</t>
  </si>
  <si>
    <t>109/9</t>
  </si>
  <si>
    <t>85/6</t>
  </si>
  <si>
    <t>78/1</t>
  </si>
  <si>
    <t>87/10</t>
  </si>
  <si>
    <t>70/1</t>
  </si>
  <si>
    <t>61/-6</t>
  </si>
  <si>
    <t>59/-8</t>
  </si>
  <si>
    <t>69/0</t>
  </si>
  <si>
    <t>76/4</t>
  </si>
  <si>
    <t>81/5</t>
  </si>
  <si>
    <t>72/-1</t>
  </si>
  <si>
    <t>80/3</t>
  </si>
  <si>
    <t>71/-3</t>
  </si>
  <si>
    <t>81/2</t>
  </si>
  <si>
    <t>73/-3</t>
  </si>
  <si>
    <t>red q3</t>
  </si>
  <si>
    <t>76/2</t>
  </si>
  <si>
    <t>76/0</t>
  </si>
  <si>
    <t>87/6</t>
  </si>
  <si>
    <t>92/10</t>
  </si>
  <si>
    <t>93/12</t>
  </si>
  <si>
    <t>85/5</t>
  </si>
  <si>
    <t>89/3</t>
  </si>
  <si>
    <t>86/3</t>
  </si>
  <si>
    <t>88/2</t>
  </si>
  <si>
    <t>81/-1</t>
  </si>
  <si>
    <t>83/1</t>
  </si>
  <si>
    <t>75/-3</t>
  </si>
  <si>
    <t>71/-5</t>
  </si>
  <si>
    <t>76/-3</t>
  </si>
  <si>
    <t>103/16</t>
  </si>
  <si>
    <t>88/3</t>
  </si>
  <si>
    <t>79/-1</t>
  </si>
  <si>
    <t>93/4</t>
  </si>
  <si>
    <t>98/9</t>
  </si>
  <si>
    <t>89/4</t>
  </si>
  <si>
    <t>87/0</t>
  </si>
  <si>
    <t>89/2</t>
  </si>
  <si>
    <t>95/6</t>
  </si>
  <si>
    <t>97/7</t>
  </si>
  <si>
    <t>96/8</t>
  </si>
  <si>
    <t>94/6</t>
  </si>
  <si>
    <t>82/-2</t>
  </si>
  <si>
    <t>77/3</t>
  </si>
  <si>
    <t>82/4</t>
  </si>
  <si>
    <t>76/-2</t>
  </si>
  <si>
    <t>79/1</t>
  </si>
  <si>
    <t>80/2</t>
  </si>
  <si>
    <t>95/9</t>
  </si>
  <si>
    <t>84/3</t>
  </si>
  <si>
    <t>84/2</t>
  </si>
  <si>
    <t>80/0</t>
  </si>
  <si>
    <t>103/7</t>
  </si>
  <si>
    <t>105/6</t>
  </si>
  <si>
    <t>109/8</t>
  </si>
  <si>
    <t>107/7</t>
  </si>
  <si>
    <t>104/5</t>
  </si>
  <si>
    <t>101/4</t>
  </si>
  <si>
    <t>101/3</t>
  </si>
  <si>
    <t>98/-2</t>
  </si>
  <si>
    <t>102/-1</t>
  </si>
  <si>
    <t>91/-6</t>
  </si>
  <si>
    <t>100/-3</t>
  </si>
  <si>
    <t>106/3</t>
  </si>
  <si>
    <t>107/4</t>
  </si>
  <si>
    <t>103/0</t>
  </si>
  <si>
    <t>101/-3</t>
  </si>
  <si>
    <t>102/0</t>
  </si>
  <si>
    <t>Input Section</t>
  </si>
  <si>
    <t>Forecaset</t>
  </si>
  <si>
    <t>SP15 LL</t>
  </si>
  <si>
    <t>Spread</t>
  </si>
  <si>
    <t>IS</t>
  </si>
  <si>
    <t>/MWh</t>
  </si>
  <si>
    <t>Network</t>
  </si>
  <si>
    <t>IS Losses</t>
  </si>
  <si>
    <t>Net Losses</t>
  </si>
  <si>
    <t>ISO Losses</t>
  </si>
  <si>
    <t>ISO Export</t>
  </si>
  <si>
    <t>NOB FTR</t>
  </si>
  <si>
    <t>PV FTR</t>
  </si>
  <si>
    <t>Total Cost</t>
  </si>
  <si>
    <t>SP</t>
  </si>
  <si>
    <t>BPA Losses</t>
  </si>
  <si>
    <t>Spin</t>
  </si>
  <si>
    <t>NonSpin</t>
  </si>
  <si>
    <t>DATE</t>
  </si>
  <si>
    <t>(All)</t>
  </si>
  <si>
    <t>MKT_TYPE</t>
  </si>
  <si>
    <t>Month</t>
  </si>
  <si>
    <t>ZONE_ID</t>
  </si>
  <si>
    <t>NonSPIN_PRC</t>
  </si>
  <si>
    <t>SPIN_PRC</t>
  </si>
  <si>
    <t xml:space="preserve"> AvgOnPeak</t>
  </si>
  <si>
    <t xml:space="preserve"> AvgOffPeak</t>
  </si>
  <si>
    <t>TRANS_DATE</t>
  </si>
  <si>
    <t>Total Avg.</t>
  </si>
  <si>
    <t>IS Loss %</t>
  </si>
  <si>
    <t>Flat</t>
  </si>
  <si>
    <t>Net Loss %</t>
  </si>
  <si>
    <t>BPA Loss $</t>
  </si>
  <si>
    <t>Ancillary Service</t>
  </si>
  <si>
    <t>ISO Admin</t>
  </si>
  <si>
    <t>ISO Export (NOB)</t>
  </si>
  <si>
    <t>Total Loss Charge</t>
  </si>
  <si>
    <t>Total Charge</t>
  </si>
  <si>
    <t>NP</t>
  </si>
  <si>
    <t>80/-1</t>
  </si>
  <si>
    <t>103/2</t>
  </si>
  <si>
    <t>76/-7</t>
  </si>
  <si>
    <t>105/2</t>
  </si>
  <si>
    <t>77/-6</t>
  </si>
  <si>
    <t>78/-2</t>
  </si>
  <si>
    <t>84/-3</t>
  </si>
  <si>
    <t>77/-3</t>
  </si>
  <si>
    <t>104/-2</t>
  </si>
  <si>
    <t>78/-5</t>
  </si>
  <si>
    <t>75/-5</t>
  </si>
  <si>
    <t>105/-2</t>
  </si>
  <si>
    <t>79/-6</t>
  </si>
  <si>
    <t>79/-2</t>
  </si>
  <si>
    <t>102/-3</t>
  </si>
  <si>
    <t>82/2</t>
  </si>
  <si>
    <t>78/-6</t>
  </si>
  <si>
    <t>100/-5</t>
  </si>
  <si>
    <t>78/-4</t>
  </si>
  <si>
    <t>99-5</t>
  </si>
  <si>
    <t>90/0</t>
  </si>
  <si>
    <t>76/-6</t>
  </si>
  <si>
    <t>103-1</t>
  </si>
  <si>
    <t>88/-1</t>
  </si>
  <si>
    <t>77/-4</t>
  </si>
  <si>
    <t>101/-2</t>
  </si>
  <si>
    <t>106/2</t>
  </si>
  <si>
    <t>85/-2</t>
  </si>
  <si>
    <t>77/-5</t>
  </si>
  <si>
    <t>106/-1</t>
  </si>
  <si>
    <t>86/-1</t>
  </si>
  <si>
    <t>104/1</t>
  </si>
  <si>
    <t>74/-2</t>
  </si>
  <si>
    <t>105/1</t>
  </si>
  <si>
    <t>83/-1</t>
  </si>
  <si>
    <t>88/0</t>
  </si>
  <si>
    <t>79/-5</t>
  </si>
  <si>
    <t>107/2</t>
  </si>
  <si>
    <t>92/+6</t>
  </si>
  <si>
    <t>76/-8</t>
  </si>
  <si>
    <t>107/3</t>
  </si>
  <si>
    <t>81/-4</t>
  </si>
  <si>
    <t>108/2</t>
  </si>
  <si>
    <t>91/-1</t>
  </si>
  <si>
    <t>113/3</t>
  </si>
  <si>
    <t>93/2</t>
  </si>
  <si>
    <t>113/5</t>
  </si>
  <si>
    <t>95/3</t>
  </si>
  <si>
    <t>111/5</t>
  </si>
  <si>
    <t>87/5</t>
  </si>
  <si>
    <t>87/-2</t>
  </si>
  <si>
    <t>84/-1</t>
  </si>
  <si>
    <t>90/1</t>
  </si>
  <si>
    <t>105/3</t>
  </si>
  <si>
    <t>96/3</t>
  </si>
  <si>
    <t>109/5</t>
  </si>
  <si>
    <t>100/5</t>
  </si>
  <si>
    <t>84/0</t>
  </si>
  <si>
    <t>111/7</t>
  </si>
  <si>
    <t>76/-1</t>
  </si>
  <si>
    <t>95/4</t>
  </si>
  <si>
    <t>111/6</t>
  </si>
  <si>
    <t>Med</t>
  </si>
  <si>
    <t>86/7</t>
  </si>
  <si>
    <t>89/-1</t>
  </si>
  <si>
    <t>110/7</t>
  </si>
  <si>
    <t>High</t>
  </si>
  <si>
    <t>96/4</t>
  </si>
  <si>
    <t>112/7</t>
  </si>
  <si>
    <t>89/7</t>
  </si>
  <si>
    <t>98/5</t>
  </si>
  <si>
    <t>81/-2</t>
  </si>
  <si>
    <t>Low</t>
  </si>
  <si>
    <t>91/9</t>
  </si>
  <si>
    <t>99/9</t>
  </si>
  <si>
    <t>86/0</t>
  </si>
  <si>
    <t>108/3</t>
  </si>
  <si>
    <t>104/11</t>
  </si>
  <si>
    <t>106/0</t>
  </si>
  <si>
    <t>NP15 LL</t>
  </si>
  <si>
    <t>NP On</t>
  </si>
  <si>
    <t>SP On</t>
  </si>
  <si>
    <t>Port DFN</t>
  </si>
  <si>
    <t>Sac DFN</t>
  </si>
  <si>
    <t>LA Hi</t>
  </si>
  <si>
    <t>LA DFN</t>
  </si>
  <si>
    <t>Pho Hi</t>
  </si>
  <si>
    <t>Pho DFN</t>
  </si>
  <si>
    <t>Outage</t>
  </si>
  <si>
    <t>Sept</t>
  </si>
  <si>
    <t>HL EXI</t>
  </si>
  <si>
    <t>HL EXD</t>
  </si>
  <si>
    <t>SPEx I</t>
  </si>
  <si>
    <t>SPEx D</t>
  </si>
  <si>
    <t>LLH I</t>
  </si>
  <si>
    <t>LLH D</t>
  </si>
  <si>
    <t>SP15 LL I</t>
  </si>
  <si>
    <t>SP15 LL D</t>
  </si>
  <si>
    <t>NPEx I</t>
  </si>
  <si>
    <t>NPEx D</t>
  </si>
  <si>
    <t>NP15 LL I</t>
  </si>
  <si>
    <t>NP15 LL D</t>
  </si>
  <si>
    <t>q2</t>
  </si>
  <si>
    <t xml:space="preserve">           </t>
  </si>
  <si>
    <t>Most real-time transactions during</t>
  </si>
  <si>
    <t>this period were OOM.  Ex-post is</t>
  </si>
  <si>
    <t>not indicative of real-time price.</t>
  </si>
  <si>
    <t>NOB 10% Loss x ExPost</t>
  </si>
  <si>
    <t>q4</t>
  </si>
  <si>
    <t>Bilat</t>
  </si>
  <si>
    <t>SP HL</t>
  </si>
  <si>
    <t>SP LL</t>
  </si>
  <si>
    <t>NP HL</t>
  </si>
  <si>
    <t>NP LL</t>
  </si>
  <si>
    <t>Chief</t>
  </si>
  <si>
    <t>NP 15</t>
  </si>
  <si>
    <t>SP 15</t>
  </si>
  <si>
    <t>FEB</t>
  </si>
  <si>
    <t>MAR</t>
  </si>
  <si>
    <t>MC HL</t>
  </si>
  <si>
    <t>APR</t>
  </si>
  <si>
    <t>Spreads</t>
  </si>
  <si>
    <t>MC/COB</t>
  </si>
  <si>
    <t>NP/SP</t>
  </si>
  <si>
    <t>MC/PV</t>
  </si>
  <si>
    <t>MC/NP</t>
  </si>
  <si>
    <t>PV/SP</t>
  </si>
  <si>
    <t>Shasta</t>
  </si>
  <si>
    <t>Keswick</t>
  </si>
  <si>
    <t>Trinity</t>
  </si>
  <si>
    <t>JF CARR</t>
  </si>
  <si>
    <t>Spring Creek</t>
  </si>
  <si>
    <t>Folsom</t>
  </si>
  <si>
    <t>Nimbus</t>
  </si>
  <si>
    <t>New Melone</t>
  </si>
  <si>
    <t>Stampede</t>
  </si>
  <si>
    <t>O'neill</t>
  </si>
  <si>
    <t>MWh</t>
  </si>
  <si>
    <t>Hr</t>
  </si>
  <si>
    <t>Mwa</t>
  </si>
  <si>
    <t>Total</t>
  </si>
  <si>
    <t>q1</t>
  </si>
  <si>
    <t>Offpeak</t>
  </si>
  <si>
    <t>2001 Peak</t>
  </si>
  <si>
    <t>2001 Offpeak</t>
  </si>
  <si>
    <t>Forward Settle Offpeak</t>
  </si>
  <si>
    <t>Ice</t>
  </si>
  <si>
    <t>.</t>
  </si>
  <si>
    <t>August</t>
  </si>
  <si>
    <t>Cash Daily</t>
  </si>
  <si>
    <t>Malin</t>
  </si>
  <si>
    <t>SoCal</t>
  </si>
  <si>
    <t>PG&amp;E</t>
  </si>
  <si>
    <t>Proxy Avg.</t>
  </si>
  <si>
    <t>August Gas</t>
  </si>
  <si>
    <t>Heat Rate</t>
  </si>
  <si>
    <t>Proxy</t>
  </si>
  <si>
    <t>Hhub</t>
  </si>
  <si>
    <t>New Generation</t>
  </si>
  <si>
    <t>NW</t>
  </si>
  <si>
    <t>DSW</t>
  </si>
  <si>
    <t>81..5</t>
  </si>
  <si>
    <t>\</t>
  </si>
  <si>
    <t>Position</t>
  </si>
  <si>
    <t>AUG</t>
  </si>
  <si>
    <t>SEP</t>
  </si>
  <si>
    <t>OCT</t>
  </si>
  <si>
    <t>Tacoma</t>
  </si>
  <si>
    <t>burbank hi</t>
  </si>
  <si>
    <t>burb dfn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</si>
</sst>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3" formatCode="_(* #,##0.00_);_(* \(#,##0.00\);_(* &quot;-&quot;??_);_(@_)"/>
    <numFmt numFmtId="165" formatCode="0.0"/>
    <numFmt numFmtId="167" formatCode="0.000"/>
    <numFmt numFmtId="168" formatCode="ddd"/>
    <numFmt numFmtId="170" formatCode="_(* #,##0.0_);_(* \(#,##0.0\);_(* &quot;-&quot;??_);_(@_)"/>
    <numFmt numFmtId="171" formatCode="_(* #,##0_);_(* \(#,##0\);_(* &quot;-&quot;??_);_(@_)"/>
    <numFmt numFmtId="177" formatCode="_(* #,##0.0000_);_(* \(#,##0.0000\);_(* &quot;-&quot;??_);_(@_)"/>
    <numFmt numFmtId="182" formatCode="0.0%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7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3"/>
      <name val="Arial"/>
      <family val="2"/>
    </font>
    <font>
      <b/>
      <sz val="10"/>
      <color indexed="48"/>
      <name val="Arial"/>
      <family val="2"/>
    </font>
    <font>
      <b/>
      <sz val="10"/>
      <color indexed="52"/>
      <name val="Arial"/>
      <family val="2"/>
    </font>
    <font>
      <b/>
      <sz val="10"/>
      <color indexed="40"/>
      <name val="Arial"/>
      <family val="2"/>
    </font>
    <font>
      <sz val="10"/>
      <color indexed="40"/>
      <name val="Arial"/>
      <family val="2"/>
    </font>
    <font>
      <b/>
      <sz val="10"/>
      <color indexed="9"/>
      <name val="Arial"/>
      <family val="2"/>
    </font>
    <font>
      <b/>
      <sz val="10"/>
      <color indexed="22"/>
      <name val="Arial"/>
      <family val="2"/>
    </font>
    <font>
      <sz val="10"/>
      <color indexed="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 applyAlignment="1">
      <alignment horizontal="left"/>
    </xf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6" xfId="0" applyFill="1" applyBorder="1"/>
    <xf numFmtId="0" fontId="0" fillId="3" borderId="0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8" xfId="0" applyFont="1" applyFill="1" applyBorder="1"/>
    <xf numFmtId="0" fontId="2" fillId="2" borderId="6" xfId="0" applyFont="1" applyFill="1" applyBorder="1"/>
    <xf numFmtId="0" fontId="2" fillId="0" borderId="0" xfId="0" applyFont="1"/>
    <xf numFmtId="0" fontId="0" fillId="4" borderId="0" xfId="0" applyFill="1"/>
    <xf numFmtId="0" fontId="0" fillId="4" borderId="7" xfId="0" applyFill="1" applyBorder="1" applyAlignment="1">
      <alignment horizontal="right"/>
    </xf>
    <xf numFmtId="0" fontId="0" fillId="4" borderId="3" xfId="0" applyFill="1" applyBorder="1"/>
    <xf numFmtId="0" fontId="5" fillId="3" borderId="2" xfId="0" applyFont="1" applyFill="1" applyBorder="1"/>
    <xf numFmtId="0" fontId="5" fillId="3" borderId="0" xfId="0" applyFont="1" applyFill="1" applyBorder="1"/>
    <xf numFmtId="2" fontId="0" fillId="0" borderId="0" xfId="0" applyNumberFormat="1"/>
    <xf numFmtId="2" fontId="3" fillId="0" borderId="0" xfId="0" applyNumberFormat="1" applyFont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2" fontId="0" fillId="4" borderId="7" xfId="0" applyNumberFormat="1" applyFill="1" applyBorder="1"/>
    <xf numFmtId="2" fontId="0" fillId="4" borderId="0" xfId="0" applyNumberFormat="1" applyFill="1" applyAlignment="1"/>
    <xf numFmtId="2" fontId="0" fillId="4" borderId="0" xfId="0" applyNumberFormat="1" applyFill="1"/>
    <xf numFmtId="2" fontId="3" fillId="4" borderId="0" xfId="0" applyNumberFormat="1" applyFont="1" applyFill="1"/>
    <xf numFmtId="0" fontId="4" fillId="4" borderId="0" xfId="0" applyFont="1" applyFill="1"/>
    <xf numFmtId="0" fontId="0" fillId="4" borderId="0" xfId="0" applyFill="1" applyBorder="1" applyAlignment="1">
      <alignment horizontal="right"/>
    </xf>
    <xf numFmtId="0" fontId="2" fillId="0" borderId="0" xfId="0" applyFont="1" applyAlignment="1">
      <alignment horizontal="right"/>
    </xf>
    <xf numFmtId="2" fontId="0" fillId="4" borderId="0" xfId="0" applyNumberFormat="1" applyFill="1" applyBorder="1"/>
    <xf numFmtId="0" fontId="0" fillId="4" borderId="0" xfId="0" applyFill="1" applyBorder="1" applyAlignment="1">
      <alignment horizontal="left"/>
    </xf>
    <xf numFmtId="2" fontId="0" fillId="4" borderId="8" xfId="0" applyNumberFormat="1" applyFill="1" applyBorder="1"/>
    <xf numFmtId="2" fontId="0" fillId="4" borderId="6" xfId="0" applyNumberFormat="1" applyFill="1" applyBorder="1"/>
    <xf numFmtId="2" fontId="0" fillId="4" borderId="1" xfId="0" applyNumberFormat="1" applyFill="1" applyBorder="1"/>
    <xf numFmtId="2" fontId="0" fillId="4" borderId="5" xfId="0" applyNumberFormat="1" applyFill="1" applyBorder="1"/>
    <xf numFmtId="0" fontId="6" fillId="4" borderId="0" xfId="0" applyFont="1" applyFill="1" applyBorder="1" applyAlignment="1">
      <alignment horizontal="right"/>
    </xf>
    <xf numFmtId="2" fontId="6" fillId="4" borderId="6" xfId="0" applyNumberFormat="1" applyFont="1" applyFill="1" applyBorder="1"/>
    <xf numFmtId="0" fontId="0" fillId="0" borderId="0" xfId="0" quotePrefix="1"/>
    <xf numFmtId="0" fontId="3" fillId="4" borderId="0" xfId="0" applyFont="1" applyFill="1"/>
    <xf numFmtId="0" fontId="7" fillId="4" borderId="0" xfId="0" applyFont="1" applyFill="1"/>
    <xf numFmtId="1" fontId="7" fillId="4" borderId="0" xfId="0" applyNumberFormat="1" applyFont="1" applyFill="1"/>
    <xf numFmtId="1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171" fontId="1" fillId="0" borderId="0" xfId="1" applyNumberFormat="1"/>
    <xf numFmtId="2" fontId="0" fillId="4" borderId="2" xfId="0" applyNumberFormat="1" applyFill="1" applyBorder="1"/>
    <xf numFmtId="2" fontId="4" fillId="4" borderId="0" xfId="0" applyNumberFormat="1" applyFont="1" applyFill="1" applyBorder="1"/>
    <xf numFmtId="2" fontId="0" fillId="4" borderId="3" xfId="0" applyNumberFormat="1" applyFill="1" applyBorder="1"/>
    <xf numFmtId="0" fontId="0" fillId="4" borderId="8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8" xfId="0" applyFill="1" applyBorder="1"/>
    <xf numFmtId="0" fontId="6" fillId="4" borderId="3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0" fillId="3" borderId="0" xfId="0" applyNumberFormat="1" applyFill="1" applyBorder="1"/>
    <xf numFmtId="2" fontId="8" fillId="0" borderId="0" xfId="0" applyNumberFormat="1" applyFont="1" applyAlignment="1">
      <alignment horizontal="right"/>
    </xf>
    <xf numFmtId="0" fontId="2" fillId="4" borderId="0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2" fontId="2" fillId="4" borderId="0" xfId="0" applyNumberFormat="1" applyFont="1" applyFill="1" applyAlignment="1"/>
    <xf numFmtId="2" fontId="2" fillId="4" borderId="0" xfId="0" applyNumberFormat="1" applyFont="1" applyFill="1"/>
    <xf numFmtId="2" fontId="9" fillId="4" borderId="0" xfId="0" applyNumberFormat="1" applyFont="1" applyFill="1"/>
    <xf numFmtId="2" fontId="12" fillId="4" borderId="0" xfId="0" applyNumberFormat="1" applyFont="1" applyFill="1"/>
    <xf numFmtId="2" fontId="6" fillId="4" borderId="0" xfId="0" applyNumberFormat="1" applyFont="1" applyFill="1"/>
    <xf numFmtId="2" fontId="10" fillId="4" borderId="0" xfId="0" applyNumberFormat="1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2" fontId="2" fillId="4" borderId="8" xfId="0" applyNumberFormat="1" applyFont="1" applyFill="1" applyBorder="1" applyAlignment="1"/>
    <xf numFmtId="2" fontId="2" fillId="4" borderId="6" xfId="0" applyNumberFormat="1" applyFont="1" applyFill="1" applyBorder="1" applyAlignment="1"/>
    <xf numFmtId="2" fontId="2" fillId="4" borderId="6" xfId="0" applyNumberFormat="1" applyFont="1" applyFill="1" applyBorder="1"/>
    <xf numFmtId="2" fontId="2" fillId="4" borderId="1" xfId="0" applyNumberFormat="1" applyFont="1" applyFill="1" applyBorder="1"/>
    <xf numFmtId="0" fontId="14" fillId="4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5" xfId="0" applyFill="1" applyBorder="1" applyAlignment="1">
      <alignment horizontal="right"/>
    </xf>
    <xf numFmtId="1" fontId="0" fillId="0" borderId="0" xfId="0" applyNumberFormat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171" fontId="0" fillId="0" borderId="0" xfId="1" applyNumberFormat="1" applyFont="1" applyBorder="1"/>
    <xf numFmtId="0" fontId="0" fillId="0" borderId="3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7" xfId="0" applyBorder="1"/>
    <xf numFmtId="2" fontId="0" fillId="0" borderId="7" xfId="0" applyNumberFormat="1" applyBorder="1"/>
    <xf numFmtId="2" fontId="0" fillId="0" borderId="5" xfId="0" applyNumberFormat="1" applyBorder="1"/>
    <xf numFmtId="168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2" fillId="2" borderId="1" xfId="0" applyFont="1" applyFill="1" applyBorder="1"/>
    <xf numFmtId="0" fontId="0" fillId="3" borderId="6" xfId="0" applyFill="1" applyBorder="1"/>
    <xf numFmtId="0" fontId="0" fillId="3" borderId="1" xfId="0" applyFill="1" applyBorder="1"/>
    <xf numFmtId="2" fontId="0" fillId="3" borderId="2" xfId="0" applyNumberFormat="1" applyFill="1" applyBorder="1"/>
    <xf numFmtId="171" fontId="0" fillId="0" borderId="0" xfId="1" applyNumberFormat="1" applyFont="1"/>
    <xf numFmtId="168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  <xf numFmtId="2" fontId="0" fillId="3" borderId="8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6" fillId="3" borderId="2" xfId="0" applyNumberFormat="1" applyFont="1" applyFill="1" applyBorder="1"/>
    <xf numFmtId="2" fontId="0" fillId="3" borderId="4" xfId="0" applyNumberFormat="1" applyFill="1" applyBorder="1" applyAlignment="1">
      <alignment horizontal="right"/>
    </xf>
    <xf numFmtId="2" fontId="0" fillId="3" borderId="5" xfId="0" applyNumberFormat="1" applyFill="1" applyBorder="1"/>
    <xf numFmtId="2" fontId="0" fillId="3" borderId="7" xfId="0" applyNumberFormat="1" applyFill="1" applyBorder="1"/>
    <xf numFmtId="2" fontId="0" fillId="3" borderId="4" xfId="0" applyNumberFormat="1" applyFill="1" applyBorder="1"/>
    <xf numFmtId="177" fontId="0" fillId="0" borderId="0" xfId="1" applyNumberFormat="1" applyFont="1"/>
    <xf numFmtId="43" fontId="0" fillId="0" borderId="0" xfId="1" applyNumberFormat="1" applyFont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2" borderId="9" xfId="0" applyFont="1" applyFill="1" applyBorder="1"/>
    <xf numFmtId="2" fontId="0" fillId="3" borderId="2" xfId="0" applyNumberFormat="1" applyFill="1" applyBorder="1" applyAlignment="1">
      <alignment horizontal="right"/>
    </xf>
    <xf numFmtId="170" fontId="0" fillId="0" borderId="0" xfId="0" quotePrefix="1" applyNumberFormat="1" applyAlignment="1">
      <alignment horizontal="right"/>
    </xf>
    <xf numFmtId="177" fontId="1" fillId="0" borderId="0" xfId="1" applyNumberFormat="1" applyAlignment="1">
      <alignment horizontal="right"/>
    </xf>
    <xf numFmtId="170" fontId="1" fillId="0" borderId="0" xfId="1" applyNumberFormat="1" applyAlignment="1">
      <alignment horizontal="right"/>
    </xf>
    <xf numFmtId="170" fontId="0" fillId="0" borderId="0" xfId="0" applyNumberFormat="1" applyAlignment="1">
      <alignment horizontal="right"/>
    </xf>
    <xf numFmtId="170" fontId="1" fillId="0" borderId="0" xfId="1" quotePrefix="1" applyNumberFormat="1" applyFont="1" applyAlignment="1">
      <alignment horizontal="right"/>
    </xf>
    <xf numFmtId="171" fontId="0" fillId="0" borderId="0" xfId="0" applyNumberFormat="1" applyAlignment="1">
      <alignment horizontal="right"/>
    </xf>
    <xf numFmtId="171" fontId="0" fillId="0" borderId="0" xfId="0" quotePrefix="1" applyNumberFormat="1" applyAlignment="1">
      <alignment horizontal="right"/>
    </xf>
    <xf numFmtId="171" fontId="0" fillId="0" borderId="0" xfId="0" applyNumberFormat="1"/>
    <xf numFmtId="2" fontId="0" fillId="3" borderId="10" xfId="0" applyNumberFormat="1" applyFill="1" applyBorder="1"/>
    <xf numFmtId="165" fontId="0" fillId="3" borderId="0" xfId="0" applyNumberFormat="1" applyFill="1" applyBorder="1"/>
    <xf numFmtId="165" fontId="0" fillId="3" borderId="3" xfId="0" applyNumberFormat="1" applyFill="1" applyBorder="1"/>
    <xf numFmtId="168" fontId="0" fillId="0" borderId="0" xfId="0" applyNumberFormat="1" applyBorder="1" applyAlignment="1">
      <alignment horizontal="left"/>
    </xf>
    <xf numFmtId="2" fontId="0" fillId="0" borderId="2" xfId="0" applyNumberFormat="1" applyBorder="1"/>
    <xf numFmtId="165" fontId="0" fillId="3" borderId="2" xfId="0" applyNumberFormat="1" applyFill="1" applyBorder="1"/>
    <xf numFmtId="165" fontId="6" fillId="3" borderId="2" xfId="0" applyNumberFormat="1" applyFont="1" applyFill="1" applyBorder="1"/>
    <xf numFmtId="165" fontId="0" fillId="0" borderId="0" xfId="0" applyNumberFormat="1"/>
    <xf numFmtId="165" fontId="0" fillId="3" borderId="6" xfId="0" applyNumberFormat="1" applyFill="1" applyBorder="1"/>
    <xf numFmtId="165" fontId="0" fillId="3" borderId="8" xfId="0" applyNumberFormat="1" applyFill="1" applyBorder="1"/>
    <xf numFmtId="165" fontId="0" fillId="3" borderId="1" xfId="0" applyNumberFormat="1" applyFill="1" applyBorder="1"/>
    <xf numFmtId="165" fontId="5" fillId="3" borderId="2" xfId="0" applyNumberFormat="1" applyFont="1" applyFill="1" applyBorder="1"/>
    <xf numFmtId="165" fontId="5" fillId="3" borderId="0" xfId="0" applyNumberFormat="1" applyFont="1" applyFill="1" applyBorder="1"/>
    <xf numFmtId="165" fontId="0" fillId="3" borderId="3" xfId="0" applyNumberFormat="1" applyFill="1" applyBorder="1" applyAlignment="1">
      <alignment horizontal="right"/>
    </xf>
    <xf numFmtId="165" fontId="0" fillId="3" borderId="4" xfId="0" applyNumberFormat="1" applyFill="1" applyBorder="1"/>
    <xf numFmtId="165" fontId="0" fillId="3" borderId="7" xfId="0" applyNumberFormat="1" applyFill="1" applyBorder="1"/>
    <xf numFmtId="165" fontId="0" fillId="3" borderId="5" xfId="0" applyNumberFormat="1" applyFill="1" applyBorder="1"/>
    <xf numFmtId="165" fontId="0" fillId="3" borderId="2" xfId="0" applyNumberFormat="1" applyFill="1" applyBorder="1" applyAlignment="1">
      <alignment horizontal="right"/>
    </xf>
    <xf numFmtId="165" fontId="0" fillId="3" borderId="4" xfId="0" applyNumberFormat="1" applyFill="1" applyBorder="1" applyAlignment="1">
      <alignment horizontal="right"/>
    </xf>
    <xf numFmtId="165" fontId="0" fillId="0" borderId="2" xfId="0" applyNumberFormat="1" applyBorder="1"/>
    <xf numFmtId="177" fontId="1" fillId="0" borderId="0" xfId="1" quotePrefix="1" applyNumberFormat="1" applyFont="1" applyAlignment="1">
      <alignment horizontal="right"/>
    </xf>
    <xf numFmtId="165" fontId="3" fillId="3" borderId="2" xfId="0" applyNumberFormat="1" applyFont="1" applyFill="1" applyBorder="1"/>
    <xf numFmtId="171" fontId="1" fillId="0" borderId="0" xfId="1" quotePrefix="1" applyNumberFormat="1" applyFont="1" applyAlignment="1">
      <alignment horizontal="right"/>
    </xf>
    <xf numFmtId="0" fontId="0" fillId="0" borderId="5" xfId="0" applyBorder="1"/>
    <xf numFmtId="0" fontId="2" fillId="5" borderId="8" xfId="0" applyFont="1" applyFill="1" applyBorder="1"/>
    <xf numFmtId="0" fontId="2" fillId="0" borderId="6" xfId="0" applyFont="1" applyBorder="1"/>
    <xf numFmtId="0" fontId="2" fillId="5" borderId="2" xfId="0" applyFont="1" applyFill="1" applyBorder="1"/>
    <xf numFmtId="0" fontId="2" fillId="0" borderId="0" xfId="0" applyFont="1" applyBorder="1"/>
    <xf numFmtId="0" fontId="2" fillId="5" borderId="4" xfId="0" applyFont="1" applyFill="1" applyBorder="1"/>
    <xf numFmtId="0" fontId="2" fillId="0" borderId="7" xfId="0" applyFont="1" applyBorder="1"/>
    <xf numFmtId="2" fontId="2" fillId="4" borderId="3" xfId="0" applyNumberFormat="1" applyFont="1" applyFill="1" applyBorder="1"/>
    <xf numFmtId="2" fontId="2" fillId="4" borderId="5" xfId="0" applyNumberFormat="1" applyFont="1" applyFill="1" applyBorder="1"/>
    <xf numFmtId="170" fontId="1" fillId="0" borderId="0" xfId="1" applyNumberFormat="1" applyFont="1" applyAlignment="1">
      <alignment horizontal="right"/>
    </xf>
    <xf numFmtId="1" fontId="0" fillId="3" borderId="10" xfId="0" applyNumberFormat="1" applyFill="1" applyBorder="1"/>
    <xf numFmtId="1" fontId="0" fillId="3" borderId="2" xfId="0" applyNumberFormat="1" applyFill="1" applyBorder="1"/>
    <xf numFmtId="1" fontId="0" fillId="3" borderId="0" xfId="0" applyNumberFormat="1" applyFill="1" applyBorder="1"/>
    <xf numFmtId="1" fontId="0" fillId="3" borderId="3" xfId="0" applyNumberFormat="1" applyFill="1" applyBorder="1"/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7" xfId="0" applyNumberFormat="1" applyFill="1" applyBorder="1"/>
    <xf numFmtId="1" fontId="0" fillId="3" borderId="11" xfId="0" applyNumberFormat="1" applyFill="1" applyBorder="1"/>
    <xf numFmtId="171" fontId="1" fillId="0" borderId="0" xfId="1" applyNumberFormat="1" applyAlignment="1">
      <alignment horizontal="right"/>
    </xf>
    <xf numFmtId="171" fontId="1" fillId="0" borderId="0" xfId="1" quotePrefix="1" applyNumberFormat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182" fontId="0" fillId="0" borderId="0" xfId="2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8" xfId="0" applyNumberFormat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" fontId="0" fillId="3" borderId="8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1" xfId="0" applyNumberForma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0" xfId="0" applyNumberFormat="1" applyFill="1" applyBorder="1" applyAlignment="1">
      <alignment horizontal="right"/>
    </xf>
    <xf numFmtId="1" fontId="0" fillId="3" borderId="3" xfId="0" applyNumberFormat="1" applyFill="1" applyBorder="1" applyAlignment="1">
      <alignment horizontal="right"/>
    </xf>
    <xf numFmtId="1" fontId="5" fillId="3" borderId="2" xfId="0" applyNumberFormat="1" applyFont="1" applyFill="1" applyBorder="1" applyAlignment="1">
      <alignment horizontal="right"/>
    </xf>
    <xf numFmtId="1" fontId="5" fillId="3" borderId="0" xfId="0" applyNumberFormat="1" applyFont="1" applyFill="1" applyBorder="1" applyAlignment="1">
      <alignment horizontal="right"/>
    </xf>
    <xf numFmtId="1" fontId="0" fillId="3" borderId="4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3" borderId="10" xfId="0" applyNumberFormat="1" applyFill="1" applyBorder="1"/>
    <xf numFmtId="165" fontId="0" fillId="3" borderId="11" xfId="0" applyNumberFormat="1" applyFill="1" applyBorder="1"/>
    <xf numFmtId="1" fontId="0" fillId="3" borderId="0" xfId="0" applyNumberFormat="1" applyFill="1" applyBorder="1" applyAlignment="1"/>
    <xf numFmtId="182" fontId="1" fillId="0" borderId="0" xfId="2" applyNumberFormat="1" applyBorder="1"/>
    <xf numFmtId="171" fontId="1" fillId="0" borderId="0" xfId="1" applyNumberFormat="1" applyFont="1" applyAlignment="1">
      <alignment horizontal="right"/>
    </xf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4" xfId="0" applyNumberForma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" fontId="0" fillId="4" borderId="11" xfId="0" applyNumberFormat="1" applyFill="1" applyBorder="1"/>
    <xf numFmtId="1" fontId="0" fillId="6" borderId="2" xfId="0" applyNumberFormat="1" applyFill="1" applyBorder="1"/>
    <xf numFmtId="1" fontId="0" fillId="6" borderId="0" xfId="0" applyNumberFormat="1" applyFill="1" applyBorder="1"/>
    <xf numFmtId="1" fontId="0" fillId="6" borderId="3" xfId="0" applyNumberFormat="1" applyFill="1" applyBorder="1"/>
    <xf numFmtId="1" fontId="0" fillId="6" borderId="10" xfId="0" applyNumberFormat="1" applyFill="1" applyBorder="1"/>
    <xf numFmtId="165" fontId="0" fillId="6" borderId="2" xfId="0" applyNumberFormat="1" applyFill="1" applyBorder="1"/>
    <xf numFmtId="1" fontId="0" fillId="6" borderId="4" xfId="0" applyNumberFormat="1" applyFill="1" applyBorder="1"/>
    <xf numFmtId="1" fontId="0" fillId="6" borderId="7" xfId="0" applyNumberFormat="1" applyFill="1" applyBorder="1"/>
    <xf numFmtId="165" fontId="0" fillId="6" borderId="4" xfId="0" applyNumberFormat="1" applyFill="1" applyBorder="1"/>
    <xf numFmtId="1" fontId="0" fillId="6" borderId="11" xfId="0" applyNumberFormat="1" applyFill="1" applyBorder="1"/>
    <xf numFmtId="165" fontId="0" fillId="6" borderId="0" xfId="0" applyNumberFormat="1" applyFill="1" applyBorder="1"/>
    <xf numFmtId="1" fontId="0" fillId="6" borderId="1" xfId="0" applyNumberFormat="1" applyFill="1" applyBorder="1"/>
    <xf numFmtId="1" fontId="0" fillId="6" borderId="5" xfId="0" applyNumberFormat="1" applyFill="1" applyBorder="1"/>
    <xf numFmtId="168" fontId="0" fillId="4" borderId="0" xfId="0" applyNumberFormat="1" applyFill="1" applyAlignment="1">
      <alignment horizontal="left"/>
    </xf>
    <xf numFmtId="165" fontId="0" fillId="4" borderId="0" xfId="0" applyNumberFormat="1" applyFill="1"/>
    <xf numFmtId="171" fontId="1" fillId="4" borderId="0" xfId="1" quotePrefix="1" applyNumberFormat="1" applyFont="1" applyFill="1" applyAlignment="1">
      <alignment horizontal="right"/>
    </xf>
    <xf numFmtId="171" fontId="0" fillId="4" borderId="0" xfId="0" applyNumberFormat="1" applyFill="1" applyAlignment="1">
      <alignment horizontal="right"/>
    </xf>
    <xf numFmtId="171" fontId="1" fillId="4" borderId="0" xfId="1" applyNumberFormat="1" applyFill="1" applyAlignment="1">
      <alignment horizontal="right"/>
    </xf>
    <xf numFmtId="8" fontId="0" fillId="0" borderId="0" xfId="0" applyNumberFormat="1"/>
    <xf numFmtId="171" fontId="1" fillId="4" borderId="0" xfId="1" applyNumberFormat="1" applyFill="1"/>
    <xf numFmtId="0" fontId="8" fillId="0" borderId="0" xfId="0" applyFont="1" applyAlignment="1">
      <alignment horizontal="left"/>
    </xf>
    <xf numFmtId="168" fontId="1" fillId="0" borderId="0" xfId="1" applyNumberFormat="1"/>
    <xf numFmtId="1" fontId="15" fillId="7" borderId="9" xfId="0" applyNumberFormat="1" applyFont="1" applyFill="1" applyBorder="1"/>
    <xf numFmtId="1" fontId="15" fillId="7" borderId="10" xfId="0" applyNumberFormat="1" applyFont="1" applyFill="1" applyBorder="1"/>
    <xf numFmtId="1" fontId="15" fillId="7" borderId="4" xfId="0" applyNumberFormat="1" applyFont="1" applyFill="1" applyBorder="1"/>
    <xf numFmtId="1" fontId="15" fillId="7" borderId="11" xfId="0" applyNumberFormat="1" applyFont="1" applyFill="1" applyBorder="1"/>
    <xf numFmtId="17" fontId="0" fillId="0" borderId="0" xfId="0" applyNumberFormat="1"/>
    <xf numFmtId="16" fontId="8" fillId="0" borderId="0" xfId="0" applyNumberFormat="1" applyFont="1" applyAlignment="1">
      <alignment horizontal="left"/>
    </xf>
    <xf numFmtId="1" fontId="0" fillId="3" borderId="1" xfId="0" applyNumberFormat="1" applyFill="1" applyBorder="1"/>
    <xf numFmtId="1" fontId="0" fillId="3" borderId="5" xfId="0" applyNumberFormat="1" applyFill="1" applyBorder="1"/>
    <xf numFmtId="1" fontId="0" fillId="8" borderId="10" xfId="0" applyNumberFormat="1" applyFill="1" applyBorder="1"/>
    <xf numFmtId="0" fontId="2" fillId="8" borderId="9" xfId="0" applyFont="1" applyFill="1" applyBorder="1"/>
    <xf numFmtId="0" fontId="0" fillId="8" borderId="10" xfId="0" applyFill="1" applyBorder="1" applyAlignment="1">
      <alignment horizontal="center"/>
    </xf>
    <xf numFmtId="165" fontId="0" fillId="8" borderId="10" xfId="0" applyNumberFormat="1" applyFill="1" applyBorder="1"/>
    <xf numFmtId="165" fontId="0" fillId="8" borderId="11" xfId="0" applyNumberFormat="1" applyFill="1" applyBorder="1"/>
    <xf numFmtId="0" fontId="16" fillId="8" borderId="9" xfId="0" applyFont="1" applyFill="1" applyBorder="1"/>
    <xf numFmtId="0" fontId="17" fillId="8" borderId="10" xfId="0" applyFont="1" applyFill="1" applyBorder="1" applyAlignment="1">
      <alignment horizontal="center"/>
    </xf>
    <xf numFmtId="1" fontId="17" fillId="8" borderId="10" xfId="0" applyNumberFormat="1" applyFont="1" applyFill="1" applyBorder="1"/>
    <xf numFmtId="165" fontId="17" fillId="8" borderId="10" xfId="0" applyNumberFormat="1" applyFont="1" applyFill="1" applyBorder="1"/>
    <xf numFmtId="165" fontId="17" fillId="8" borderId="11" xfId="0" applyNumberFormat="1" applyFont="1" applyFill="1" applyBorder="1"/>
    <xf numFmtId="1" fontId="8" fillId="4" borderId="10" xfId="0" applyNumberFormat="1" applyFont="1" applyFill="1" applyBorder="1"/>
    <xf numFmtId="167" fontId="0" fillId="0" borderId="0" xfId="0" applyNumberFormat="1"/>
    <xf numFmtId="0" fontId="0" fillId="0" borderId="8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31188030251704"/>
          <c:y val="7.4889948386250238E-2"/>
          <c:w val="0.72717188759955265"/>
          <c:h val="0.59030900492691363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Forecast!$B$2</c:f>
              <c:strCache>
                <c:ptCount val="1"/>
                <c:pt idx="0">
                  <c:v>Chief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Forecast!$B$3:$B$94</c:f>
              <c:numCache>
                <c:formatCode>General</c:formatCode>
                <c:ptCount val="92"/>
                <c:pt idx="0">
                  <c:v>86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74</c:v>
                </c:pt>
                <c:pt idx="5">
                  <c:v>74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67</c:v>
                </c:pt>
                <c:pt idx="12">
                  <c:v>67</c:v>
                </c:pt>
                <c:pt idx="13">
                  <c:v>66</c:v>
                </c:pt>
                <c:pt idx="14">
                  <c:v>65</c:v>
                </c:pt>
                <c:pt idx="15">
                  <c:v>64</c:v>
                </c:pt>
                <c:pt idx="16">
                  <c:v>63</c:v>
                </c:pt>
                <c:pt idx="17">
                  <c:v>63</c:v>
                </c:pt>
                <c:pt idx="18">
                  <c:v>62</c:v>
                </c:pt>
                <c:pt idx="19">
                  <c:v>61</c:v>
                </c:pt>
                <c:pt idx="20">
                  <c:v>60</c:v>
                </c:pt>
                <c:pt idx="21">
                  <c:v>58</c:v>
                </c:pt>
                <c:pt idx="22">
                  <c:v>56</c:v>
                </c:pt>
                <c:pt idx="23">
                  <c:v>55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50</c:v>
                </c:pt>
                <c:pt idx="32">
                  <c:v>53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65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7D7-95C9-0776CECDE4DB}"/>
            </c:ext>
          </c:extLst>
        </c:ser>
        <c:ser>
          <c:idx val="1"/>
          <c:order val="1"/>
          <c:tx>
            <c:strRef>
              <c:f>Forecast!$C$2</c:f>
              <c:strCache>
                <c:ptCount val="1"/>
                <c:pt idx="0">
                  <c:v>Ice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Forecast!$C$3:$C$94</c:f>
              <c:numCache>
                <c:formatCode>General</c:formatCode>
                <c:ptCount val="92"/>
                <c:pt idx="0">
                  <c:v>26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7D7-95C9-0776CECDE4DB}"/>
            </c:ext>
          </c:extLst>
        </c:ser>
        <c:ser>
          <c:idx val="2"/>
          <c:order val="2"/>
          <c:tx>
            <c:strRef>
              <c:f>Forecast!$D$2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Forecast!$A$3:$A$94</c:f>
              <c:numCache>
                <c:formatCode>d\-mmm</c:formatCode>
                <c:ptCount val="92"/>
                <c:pt idx="0">
                  <c:v>37071</c:v>
                </c:pt>
                <c:pt idx="1">
                  <c:v>37072</c:v>
                </c:pt>
                <c:pt idx="2">
                  <c:v>37073</c:v>
                </c:pt>
                <c:pt idx="3">
                  <c:v>37074</c:v>
                </c:pt>
                <c:pt idx="4">
                  <c:v>37075</c:v>
                </c:pt>
                <c:pt idx="5">
                  <c:v>37076</c:v>
                </c:pt>
                <c:pt idx="6">
                  <c:v>37077</c:v>
                </c:pt>
                <c:pt idx="7">
                  <c:v>37078</c:v>
                </c:pt>
                <c:pt idx="8">
                  <c:v>37079</c:v>
                </c:pt>
                <c:pt idx="9">
                  <c:v>37080</c:v>
                </c:pt>
                <c:pt idx="10">
                  <c:v>37081</c:v>
                </c:pt>
                <c:pt idx="11">
                  <c:v>37082</c:v>
                </c:pt>
                <c:pt idx="12">
                  <c:v>37083</c:v>
                </c:pt>
                <c:pt idx="13">
                  <c:v>37084</c:v>
                </c:pt>
                <c:pt idx="14">
                  <c:v>37085</c:v>
                </c:pt>
                <c:pt idx="15">
                  <c:v>37086</c:v>
                </c:pt>
                <c:pt idx="16">
                  <c:v>37087</c:v>
                </c:pt>
                <c:pt idx="17">
                  <c:v>37088</c:v>
                </c:pt>
                <c:pt idx="18">
                  <c:v>37089</c:v>
                </c:pt>
                <c:pt idx="19">
                  <c:v>37090</c:v>
                </c:pt>
                <c:pt idx="20">
                  <c:v>37091</c:v>
                </c:pt>
                <c:pt idx="21">
                  <c:v>37092</c:v>
                </c:pt>
                <c:pt idx="22">
                  <c:v>37093</c:v>
                </c:pt>
                <c:pt idx="23">
                  <c:v>37094</c:v>
                </c:pt>
                <c:pt idx="24">
                  <c:v>37095</c:v>
                </c:pt>
                <c:pt idx="25">
                  <c:v>37096</c:v>
                </c:pt>
                <c:pt idx="26">
                  <c:v>37097</c:v>
                </c:pt>
                <c:pt idx="27">
                  <c:v>37098</c:v>
                </c:pt>
                <c:pt idx="28">
                  <c:v>37099</c:v>
                </c:pt>
                <c:pt idx="29">
                  <c:v>37100</c:v>
                </c:pt>
                <c:pt idx="30">
                  <c:v>37101</c:v>
                </c:pt>
                <c:pt idx="31">
                  <c:v>37102</c:v>
                </c:pt>
                <c:pt idx="32">
                  <c:v>37103</c:v>
                </c:pt>
                <c:pt idx="33">
                  <c:v>37104</c:v>
                </c:pt>
                <c:pt idx="34">
                  <c:v>37105</c:v>
                </c:pt>
                <c:pt idx="35">
                  <c:v>37106</c:v>
                </c:pt>
                <c:pt idx="36">
                  <c:v>37107</c:v>
                </c:pt>
                <c:pt idx="37">
                  <c:v>37108</c:v>
                </c:pt>
                <c:pt idx="38">
                  <c:v>37109</c:v>
                </c:pt>
                <c:pt idx="39">
                  <c:v>37110</c:v>
                </c:pt>
                <c:pt idx="40">
                  <c:v>37111</c:v>
                </c:pt>
                <c:pt idx="41">
                  <c:v>37112</c:v>
                </c:pt>
                <c:pt idx="42">
                  <c:v>37113</c:v>
                </c:pt>
                <c:pt idx="43">
                  <c:v>37114</c:v>
                </c:pt>
                <c:pt idx="44">
                  <c:v>37115</c:v>
                </c:pt>
                <c:pt idx="45">
                  <c:v>37116</c:v>
                </c:pt>
                <c:pt idx="46">
                  <c:v>37117</c:v>
                </c:pt>
                <c:pt idx="47">
                  <c:v>37118</c:v>
                </c:pt>
                <c:pt idx="48">
                  <c:v>37119</c:v>
                </c:pt>
                <c:pt idx="49">
                  <c:v>37120</c:v>
                </c:pt>
                <c:pt idx="50">
                  <c:v>37121</c:v>
                </c:pt>
                <c:pt idx="51">
                  <c:v>37122</c:v>
                </c:pt>
                <c:pt idx="52">
                  <c:v>37123</c:v>
                </c:pt>
                <c:pt idx="53">
                  <c:v>37124</c:v>
                </c:pt>
                <c:pt idx="54">
                  <c:v>37125</c:v>
                </c:pt>
                <c:pt idx="55">
                  <c:v>37126</c:v>
                </c:pt>
                <c:pt idx="56">
                  <c:v>37127</c:v>
                </c:pt>
                <c:pt idx="57">
                  <c:v>37128</c:v>
                </c:pt>
                <c:pt idx="58">
                  <c:v>37129</c:v>
                </c:pt>
                <c:pt idx="59">
                  <c:v>37130</c:v>
                </c:pt>
                <c:pt idx="60">
                  <c:v>37131</c:v>
                </c:pt>
                <c:pt idx="61">
                  <c:v>37132</c:v>
                </c:pt>
                <c:pt idx="62">
                  <c:v>37133</c:v>
                </c:pt>
                <c:pt idx="63">
                  <c:v>37134</c:v>
                </c:pt>
                <c:pt idx="64">
                  <c:v>37135</c:v>
                </c:pt>
              </c:numCache>
            </c:numRef>
          </c:cat>
          <c:val>
            <c:numRef>
              <c:f>Forecast!$D$3:$D$94</c:f>
              <c:numCache>
                <c:formatCode>General</c:formatCode>
                <c:ptCount val="92"/>
                <c:pt idx="0">
                  <c:v>112</c:v>
                </c:pt>
                <c:pt idx="1">
                  <c:v>86</c:v>
                </c:pt>
                <c:pt idx="2">
                  <c:v>83</c:v>
                </c:pt>
                <c:pt idx="3">
                  <c:v>83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87</c:v>
                </c:pt>
                <c:pt idx="10">
                  <c:v>93</c:v>
                </c:pt>
                <c:pt idx="11">
                  <c:v>94</c:v>
                </c:pt>
                <c:pt idx="12">
                  <c:v>94</c:v>
                </c:pt>
                <c:pt idx="13">
                  <c:v>92</c:v>
                </c:pt>
                <c:pt idx="14">
                  <c:v>91</c:v>
                </c:pt>
                <c:pt idx="15">
                  <c:v>90</c:v>
                </c:pt>
                <c:pt idx="16">
                  <c:v>89</c:v>
                </c:pt>
                <c:pt idx="17">
                  <c:v>88</c:v>
                </c:pt>
                <c:pt idx="18">
                  <c:v>87</c:v>
                </c:pt>
                <c:pt idx="19">
                  <c:v>86</c:v>
                </c:pt>
                <c:pt idx="20">
                  <c:v>84</c:v>
                </c:pt>
                <c:pt idx="21">
                  <c:v>82</c:v>
                </c:pt>
                <c:pt idx="22">
                  <c:v>80</c:v>
                </c:pt>
                <c:pt idx="23">
                  <c:v>79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75</c:v>
                </c:pt>
                <c:pt idx="33">
                  <c:v>88</c:v>
                </c:pt>
                <c:pt idx="34">
                  <c:v>92</c:v>
                </c:pt>
                <c:pt idx="35">
                  <c:v>93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90</c:v>
                </c:pt>
                <c:pt idx="41">
                  <c:v>90</c:v>
                </c:pt>
                <c:pt idx="42">
                  <c:v>89</c:v>
                </c:pt>
                <c:pt idx="43">
                  <c:v>89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86</c:v>
                </c:pt>
                <c:pt idx="51">
                  <c:v>86</c:v>
                </c:pt>
                <c:pt idx="52">
                  <c:v>86</c:v>
                </c:pt>
                <c:pt idx="53">
                  <c:v>88</c:v>
                </c:pt>
                <c:pt idx="54">
                  <c:v>89</c:v>
                </c:pt>
                <c:pt idx="55">
                  <c:v>89</c:v>
                </c:pt>
                <c:pt idx="56">
                  <c:v>89</c:v>
                </c:pt>
                <c:pt idx="57">
                  <c:v>89</c:v>
                </c:pt>
                <c:pt idx="58">
                  <c:v>88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87</c:v>
                </c:pt>
                <c:pt idx="63">
                  <c:v>87</c:v>
                </c:pt>
                <c:pt idx="6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7D7-95C9-0776CECDE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956463"/>
        <c:axId val="1"/>
      </c:lineChart>
      <c:dateAx>
        <c:axId val="1972956463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29564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73321776974966"/>
          <c:y val="0.2643174648926479"/>
          <c:w val="0.11135863516072782"/>
          <c:h val="0.21365661745489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57150</xdr:rowOff>
    </xdr:from>
    <xdr:to>
      <xdr:col>19</xdr:col>
      <xdr:colOff>9525</xdr:colOff>
      <xdr:row>31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94ED6B8-F196-41A1-3EE3-DEA06FBA1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5" workbookViewId="0">
      <selection activeCell="E41" sqref="E41"/>
    </sheetView>
  </sheetViews>
  <sheetFormatPr defaultRowHeight="12.75" x14ac:dyDescent="0.2"/>
  <cols>
    <col min="1" max="1" width="10" bestFit="1" customWidth="1"/>
    <col min="5" max="5" width="10" bestFit="1" customWidth="1"/>
  </cols>
  <sheetData>
    <row r="1" spans="1:18" x14ac:dyDescent="0.2">
      <c r="A1" t="s">
        <v>507</v>
      </c>
      <c r="F1">
        <v>15</v>
      </c>
      <c r="G1">
        <v>18</v>
      </c>
      <c r="H1">
        <v>20</v>
      </c>
      <c r="J1" t="s">
        <v>512</v>
      </c>
      <c r="O1">
        <v>12</v>
      </c>
      <c r="P1">
        <v>15</v>
      </c>
      <c r="Q1">
        <v>18</v>
      </c>
      <c r="R1">
        <v>20</v>
      </c>
    </row>
    <row r="2" spans="1:18" x14ac:dyDescent="0.2">
      <c r="B2" t="s">
        <v>508</v>
      </c>
      <c r="C2" t="s">
        <v>509</v>
      </c>
      <c r="D2" t="s">
        <v>510</v>
      </c>
      <c r="E2" t="s">
        <v>511</v>
      </c>
      <c r="F2" t="s">
        <v>513</v>
      </c>
      <c r="G2" t="s">
        <v>513</v>
      </c>
      <c r="H2" t="s">
        <v>513</v>
      </c>
      <c r="J2" t="s">
        <v>515</v>
      </c>
      <c r="K2" t="s">
        <v>508</v>
      </c>
      <c r="L2" t="s">
        <v>509</v>
      </c>
      <c r="M2" t="s">
        <v>510</v>
      </c>
      <c r="N2" t="s">
        <v>514</v>
      </c>
      <c r="O2" t="s">
        <v>513</v>
      </c>
      <c r="P2" t="s">
        <v>513</v>
      </c>
      <c r="Q2" t="s">
        <v>513</v>
      </c>
      <c r="R2" t="s">
        <v>513</v>
      </c>
    </row>
    <row r="3" spans="1:18" x14ac:dyDescent="0.2">
      <c r="A3" s="44">
        <v>37073</v>
      </c>
      <c r="B3" s="21"/>
      <c r="C3" s="21"/>
      <c r="D3" s="21"/>
      <c r="E3" s="21"/>
      <c r="F3" s="21"/>
      <c r="G3" s="21"/>
      <c r="H3" s="21"/>
    </row>
    <row r="4" spans="1:18" x14ac:dyDescent="0.2">
      <c r="A4" s="44">
        <v>37074</v>
      </c>
      <c r="B4" s="21"/>
      <c r="C4" s="21"/>
      <c r="D4" s="21"/>
      <c r="E4" s="21"/>
      <c r="F4" s="21"/>
      <c r="G4" s="21"/>
      <c r="H4" s="21"/>
    </row>
    <row r="5" spans="1:18" x14ac:dyDescent="0.2">
      <c r="A5" s="44">
        <v>37075</v>
      </c>
      <c r="B5" s="21"/>
      <c r="C5" s="21"/>
      <c r="D5" s="21"/>
      <c r="E5" s="21"/>
      <c r="F5" s="21"/>
      <c r="G5" s="21"/>
      <c r="H5" s="21"/>
      <c r="J5" s="47">
        <v>3.2</v>
      </c>
      <c r="K5" s="47"/>
      <c r="L5" s="47"/>
      <c r="M5" s="47"/>
    </row>
    <row r="6" spans="1:18" x14ac:dyDescent="0.2">
      <c r="A6" s="44">
        <v>37076</v>
      </c>
      <c r="B6" s="21">
        <v>3.46</v>
      </c>
      <c r="C6" s="21">
        <v>5.58</v>
      </c>
      <c r="D6" s="21">
        <v>4.7</v>
      </c>
      <c r="E6" s="21">
        <f>AVERAGE(B6:D6)</f>
        <v>4.5799999999999992</v>
      </c>
      <c r="F6" s="21">
        <f t="shared" ref="F6:H26" si="0">+F$1*$E6+6</f>
        <v>74.699999999999989</v>
      </c>
      <c r="G6" s="21">
        <f t="shared" si="0"/>
        <v>88.439999999999984</v>
      </c>
      <c r="H6" s="21">
        <f t="shared" si="0"/>
        <v>97.59999999999998</v>
      </c>
      <c r="J6" s="47"/>
      <c r="K6" s="47"/>
      <c r="L6" s="47"/>
      <c r="M6" s="47"/>
    </row>
    <row r="7" spans="1:18" x14ac:dyDescent="0.2">
      <c r="A7" s="44">
        <v>37077</v>
      </c>
      <c r="B7" s="21">
        <v>3.46</v>
      </c>
      <c r="C7" s="21">
        <v>5.58</v>
      </c>
      <c r="D7" s="21">
        <v>4.7</v>
      </c>
      <c r="E7" s="21">
        <f>AVERAGE(B7:D7)</f>
        <v>4.5799999999999992</v>
      </c>
      <c r="F7" s="21">
        <f t="shared" si="0"/>
        <v>74.699999999999989</v>
      </c>
      <c r="G7" s="21">
        <f t="shared" si="0"/>
        <v>88.439999999999984</v>
      </c>
      <c r="H7" s="21">
        <f t="shared" si="0"/>
        <v>97.59999999999998</v>
      </c>
      <c r="J7" s="47">
        <v>3.1749999999999998</v>
      </c>
      <c r="K7" s="47">
        <v>1.45</v>
      </c>
      <c r="L7" s="47">
        <v>3.65</v>
      </c>
      <c r="M7" s="47">
        <v>2.7</v>
      </c>
      <c r="N7">
        <f>(+J7+K7+J7+L7+J7+M7)/3</f>
        <v>5.7749999999999995</v>
      </c>
      <c r="O7">
        <f t="shared" ref="O7:R8" si="1">+O$1*$N7+6</f>
        <v>75.3</v>
      </c>
      <c r="P7">
        <f t="shared" si="1"/>
        <v>92.624999999999986</v>
      </c>
      <c r="Q7">
        <f t="shared" si="1"/>
        <v>109.94999999999999</v>
      </c>
      <c r="R7">
        <f t="shared" si="1"/>
        <v>121.49999999999999</v>
      </c>
    </row>
    <row r="8" spans="1:18" x14ac:dyDescent="0.2">
      <c r="A8" s="44">
        <v>37078</v>
      </c>
      <c r="B8" s="21">
        <v>3.72</v>
      </c>
      <c r="C8" s="21">
        <v>6.54</v>
      </c>
      <c r="D8" s="21">
        <v>4.76</v>
      </c>
      <c r="E8" s="21">
        <f>AVERAGE(B8:D8)</f>
        <v>5.0066666666666668</v>
      </c>
      <c r="F8" s="21">
        <f t="shared" si="0"/>
        <v>81.100000000000009</v>
      </c>
      <c r="G8" s="21">
        <f t="shared" si="0"/>
        <v>96.12</v>
      </c>
      <c r="H8" s="21">
        <f t="shared" si="0"/>
        <v>106.13333333333334</v>
      </c>
      <c r="J8" s="47">
        <v>3.2</v>
      </c>
      <c r="K8" s="47">
        <v>1.3</v>
      </c>
      <c r="L8" s="47">
        <v>3.4</v>
      </c>
      <c r="M8" s="47">
        <v>2.5499999999999998</v>
      </c>
      <c r="N8" s="256">
        <f>(+J8+K8+J8+L8+J8+M8)/3</f>
        <v>5.6166666666666671</v>
      </c>
      <c r="O8">
        <f t="shared" si="1"/>
        <v>73.400000000000006</v>
      </c>
      <c r="P8">
        <f t="shared" si="1"/>
        <v>90.25</v>
      </c>
      <c r="Q8">
        <f t="shared" si="1"/>
        <v>107.10000000000001</v>
      </c>
      <c r="R8">
        <f t="shared" si="1"/>
        <v>118.33333333333334</v>
      </c>
    </row>
    <row r="9" spans="1:18" x14ac:dyDescent="0.2">
      <c r="A9" s="44">
        <v>37079</v>
      </c>
      <c r="B9" s="21">
        <v>2.64</v>
      </c>
      <c r="C9" s="21">
        <v>5.81</v>
      </c>
      <c r="D9" s="21">
        <v>3.08</v>
      </c>
      <c r="E9" s="21">
        <f>AVERAGE(B9:D9)</f>
        <v>3.8433333333333333</v>
      </c>
      <c r="F9" s="21">
        <f t="shared" si="0"/>
        <v>63.65</v>
      </c>
      <c r="G9" s="21">
        <f t="shared" si="0"/>
        <v>75.179999999999993</v>
      </c>
      <c r="H9" s="21">
        <f t="shared" si="0"/>
        <v>82.86666666666666</v>
      </c>
      <c r="J9" s="47"/>
      <c r="K9" s="47"/>
      <c r="L9" s="47"/>
      <c r="M9" s="47"/>
    </row>
    <row r="10" spans="1:18" x14ac:dyDescent="0.2">
      <c r="A10" s="44">
        <v>37080</v>
      </c>
      <c r="B10" s="21"/>
      <c r="C10" s="21"/>
      <c r="D10" s="21"/>
      <c r="E10" s="21"/>
      <c r="F10" s="21"/>
      <c r="G10" s="21"/>
      <c r="H10" s="21"/>
      <c r="J10" s="47"/>
      <c r="K10" s="47"/>
      <c r="L10" s="47"/>
      <c r="M10" s="47"/>
    </row>
    <row r="11" spans="1:18" x14ac:dyDescent="0.2">
      <c r="A11" s="44">
        <v>37081</v>
      </c>
      <c r="B11" s="21">
        <v>2.64</v>
      </c>
      <c r="C11" s="21">
        <v>5.81</v>
      </c>
      <c r="D11" s="21">
        <v>3.08</v>
      </c>
      <c r="E11" s="21">
        <f t="shared" ref="E11:E16" si="2">AVERAGE(B11:D11)</f>
        <v>3.8433333333333333</v>
      </c>
      <c r="F11" s="21">
        <f t="shared" si="0"/>
        <v>63.65</v>
      </c>
      <c r="G11" s="21">
        <f t="shared" si="0"/>
        <v>75.179999999999993</v>
      </c>
      <c r="H11" s="21">
        <f t="shared" si="0"/>
        <v>82.86666666666666</v>
      </c>
      <c r="J11" s="47">
        <v>3.17</v>
      </c>
      <c r="K11" s="47">
        <v>1.2</v>
      </c>
      <c r="L11" s="47">
        <v>2.9</v>
      </c>
      <c r="M11" s="47">
        <v>2</v>
      </c>
      <c r="N11" s="256">
        <f>(+J11+K11+J11+L11+J11+M11)/3</f>
        <v>5.2033333333333331</v>
      </c>
      <c r="O11">
        <f t="shared" ref="O11:R15" si="3">+O$1*$N11+6</f>
        <v>68.44</v>
      </c>
      <c r="P11">
        <f t="shared" si="3"/>
        <v>84.05</v>
      </c>
      <c r="Q11">
        <f t="shared" si="3"/>
        <v>99.66</v>
      </c>
      <c r="R11">
        <f t="shared" si="3"/>
        <v>110.06666666666666</v>
      </c>
    </row>
    <row r="12" spans="1:18" x14ac:dyDescent="0.2">
      <c r="A12" s="44">
        <v>37082</v>
      </c>
      <c r="B12" s="21">
        <v>3.0449999999999999</v>
      </c>
      <c r="C12" s="21">
        <v>5.84</v>
      </c>
      <c r="D12" s="21">
        <v>3.53</v>
      </c>
      <c r="E12" s="21">
        <f t="shared" si="2"/>
        <v>4.1383333333333328</v>
      </c>
      <c r="F12" s="21">
        <f t="shared" si="0"/>
        <v>68.074999999999989</v>
      </c>
      <c r="G12" s="21">
        <f t="shared" si="0"/>
        <v>80.489999999999995</v>
      </c>
      <c r="H12" s="21">
        <f t="shared" si="0"/>
        <v>88.766666666666652</v>
      </c>
      <c r="J12" s="47">
        <v>3.28</v>
      </c>
      <c r="K12" s="47">
        <v>0.6</v>
      </c>
      <c r="L12" s="47">
        <v>2.35</v>
      </c>
      <c r="M12" s="47">
        <v>1.6</v>
      </c>
      <c r="N12" s="256">
        <f>(+J12+K12+J12+L12+J12+M12)/3</f>
        <v>4.796666666666666</v>
      </c>
      <c r="O12">
        <f t="shared" si="3"/>
        <v>63.559999999999988</v>
      </c>
      <c r="P12">
        <f t="shared" si="3"/>
        <v>77.949999999999989</v>
      </c>
      <c r="Q12">
        <f t="shared" si="3"/>
        <v>92.339999999999989</v>
      </c>
      <c r="R12">
        <f t="shared" si="3"/>
        <v>101.93333333333332</v>
      </c>
    </row>
    <row r="13" spans="1:18" x14ac:dyDescent="0.2">
      <c r="A13" s="44">
        <v>37083</v>
      </c>
      <c r="B13" s="21">
        <v>3.08</v>
      </c>
      <c r="C13" s="21">
        <v>5.6449999999999996</v>
      </c>
      <c r="D13" s="21">
        <v>4.2</v>
      </c>
      <c r="E13" s="21">
        <f t="shared" si="2"/>
        <v>4.3083333333333336</v>
      </c>
      <c r="F13" s="21">
        <f t="shared" si="0"/>
        <v>70.625</v>
      </c>
      <c r="G13" s="21">
        <f t="shared" si="0"/>
        <v>83.550000000000011</v>
      </c>
      <c r="H13" s="21">
        <f t="shared" si="0"/>
        <v>92.166666666666671</v>
      </c>
      <c r="J13" s="47">
        <v>3.22</v>
      </c>
      <c r="K13" s="47">
        <v>0.6</v>
      </c>
      <c r="L13" s="47">
        <v>2.1</v>
      </c>
      <c r="M13" s="47">
        <v>1.65</v>
      </c>
      <c r="N13" s="256">
        <f>(+J13+K13+J13+L13+J13+M13)/3</f>
        <v>4.6700000000000008</v>
      </c>
      <c r="O13">
        <f t="shared" si="3"/>
        <v>62.040000000000006</v>
      </c>
      <c r="P13">
        <f t="shared" si="3"/>
        <v>76.050000000000011</v>
      </c>
      <c r="Q13">
        <f t="shared" si="3"/>
        <v>90.060000000000016</v>
      </c>
      <c r="R13">
        <f t="shared" si="3"/>
        <v>99.40000000000002</v>
      </c>
    </row>
    <row r="14" spans="1:18" x14ac:dyDescent="0.2">
      <c r="A14" s="44">
        <v>37084</v>
      </c>
      <c r="B14" s="21">
        <v>2.9649999999999999</v>
      </c>
      <c r="C14" s="21">
        <v>4.71</v>
      </c>
      <c r="D14" s="21">
        <v>4.26</v>
      </c>
      <c r="E14" s="21">
        <f t="shared" si="2"/>
        <v>3.9783333333333331</v>
      </c>
      <c r="F14" s="21">
        <f t="shared" si="0"/>
        <v>65.674999999999997</v>
      </c>
      <c r="G14" s="21">
        <f t="shared" si="0"/>
        <v>77.61</v>
      </c>
      <c r="H14" s="21">
        <f t="shared" si="0"/>
        <v>85.566666666666663</v>
      </c>
      <c r="J14" s="47">
        <v>3.4369999999999998</v>
      </c>
      <c r="K14" s="47"/>
      <c r="L14" s="47"/>
      <c r="M14" s="47"/>
      <c r="N14" s="256"/>
    </row>
    <row r="15" spans="1:18" x14ac:dyDescent="0.2">
      <c r="A15" s="44">
        <v>37085</v>
      </c>
      <c r="B15" s="21">
        <v>2.98</v>
      </c>
      <c r="C15" s="21">
        <v>4.5049999999999999</v>
      </c>
      <c r="D15" s="21">
        <v>4.2149999999999999</v>
      </c>
      <c r="E15" s="21">
        <f t="shared" si="2"/>
        <v>3.9</v>
      </c>
      <c r="F15" s="21">
        <f t="shared" si="0"/>
        <v>64.5</v>
      </c>
      <c r="G15" s="21">
        <f t="shared" si="0"/>
        <v>76.2</v>
      </c>
      <c r="H15" s="21">
        <f t="shared" si="0"/>
        <v>84</v>
      </c>
      <c r="J15" s="47">
        <v>3.25</v>
      </c>
      <c r="K15" s="47">
        <v>0.15</v>
      </c>
      <c r="L15" s="47">
        <v>1.45</v>
      </c>
      <c r="M15" s="47">
        <v>1.1000000000000001</v>
      </c>
      <c r="N15" s="256">
        <f>(+J15+K15+J15+L15+J15+M15)/3</f>
        <v>4.1499999999999995</v>
      </c>
      <c r="O15">
        <f t="shared" si="3"/>
        <v>55.8</v>
      </c>
      <c r="P15">
        <f t="shared" si="3"/>
        <v>68.25</v>
      </c>
      <c r="Q15">
        <f t="shared" si="3"/>
        <v>80.699999999999989</v>
      </c>
      <c r="R15">
        <f t="shared" si="3"/>
        <v>88.999999999999986</v>
      </c>
    </row>
    <row r="16" spans="1:18" x14ac:dyDescent="0.2">
      <c r="A16" s="44">
        <v>37086</v>
      </c>
      <c r="B16" s="21">
        <v>2.5350000000000001</v>
      </c>
      <c r="C16" s="21">
        <v>3.15</v>
      </c>
      <c r="D16" s="21">
        <v>2.8149999999999999</v>
      </c>
      <c r="E16" s="21">
        <f t="shared" si="2"/>
        <v>2.8333333333333335</v>
      </c>
      <c r="F16" s="21">
        <f t="shared" si="0"/>
        <v>48.5</v>
      </c>
      <c r="G16" s="21">
        <f t="shared" si="0"/>
        <v>57</v>
      </c>
      <c r="H16" s="21">
        <f t="shared" si="0"/>
        <v>62.666666666666671</v>
      </c>
      <c r="J16" s="47"/>
      <c r="K16" s="47"/>
      <c r="L16" s="47"/>
      <c r="M16" s="47"/>
    </row>
    <row r="17" spans="1:18" x14ac:dyDescent="0.2">
      <c r="A17" s="44">
        <v>37087</v>
      </c>
      <c r="B17" s="21"/>
      <c r="C17" s="21"/>
      <c r="D17" s="21"/>
      <c r="E17" s="21"/>
      <c r="F17" s="21"/>
      <c r="G17" s="21"/>
      <c r="H17" s="21"/>
      <c r="J17" s="47"/>
      <c r="K17" s="47"/>
      <c r="L17" s="47"/>
      <c r="M17" s="47"/>
    </row>
    <row r="18" spans="1:18" x14ac:dyDescent="0.2">
      <c r="A18" s="44">
        <v>37088</v>
      </c>
      <c r="B18" s="21">
        <v>2.5350000000000001</v>
      </c>
      <c r="C18" s="21">
        <v>3.15</v>
      </c>
      <c r="D18" s="21">
        <v>2.8149999999999999</v>
      </c>
      <c r="E18" s="21">
        <f t="shared" ref="E18:E23" si="4">AVERAGE(B18:D18)</f>
        <v>2.8333333333333335</v>
      </c>
      <c r="F18" s="21">
        <f t="shared" si="0"/>
        <v>48.5</v>
      </c>
      <c r="G18" s="21">
        <f t="shared" si="0"/>
        <v>57</v>
      </c>
      <c r="H18" s="21">
        <f t="shared" si="0"/>
        <v>62.666666666666671</v>
      </c>
      <c r="J18" s="47">
        <v>3.06</v>
      </c>
      <c r="K18" s="47">
        <v>-0.5</v>
      </c>
      <c r="L18" s="47">
        <v>1.1000000000000001</v>
      </c>
      <c r="M18" s="47">
        <v>0.85</v>
      </c>
      <c r="N18" s="256">
        <f>(+J18+K18+J18+L18+J18+M18)/3</f>
        <v>3.5433333333333334</v>
      </c>
      <c r="O18">
        <f t="shared" ref="O18:R19" si="5">+O$1*$N18+6</f>
        <v>48.52</v>
      </c>
      <c r="P18">
        <f t="shared" si="5"/>
        <v>59.15</v>
      </c>
      <c r="Q18">
        <f t="shared" si="5"/>
        <v>69.78</v>
      </c>
      <c r="R18">
        <f t="shared" si="5"/>
        <v>76.866666666666674</v>
      </c>
    </row>
    <row r="19" spans="1:18" x14ac:dyDescent="0.2">
      <c r="A19" s="44">
        <v>37089</v>
      </c>
      <c r="B19" s="21">
        <v>2.7650000000000001</v>
      </c>
      <c r="C19" s="21">
        <v>3.7349999999999999</v>
      </c>
      <c r="D19" s="21">
        <v>3.59</v>
      </c>
      <c r="E19" s="21">
        <f t="shared" si="4"/>
        <v>3.3633333333333333</v>
      </c>
      <c r="F19" s="21">
        <f t="shared" si="0"/>
        <v>56.45</v>
      </c>
      <c r="G19" s="21">
        <f t="shared" si="0"/>
        <v>66.539999999999992</v>
      </c>
      <c r="H19" s="21">
        <f t="shared" si="0"/>
        <v>73.266666666666666</v>
      </c>
      <c r="J19" s="47">
        <v>3.1749999999999998</v>
      </c>
      <c r="K19" s="47">
        <v>-0.5</v>
      </c>
      <c r="L19" s="47">
        <v>1.1000000000000001</v>
      </c>
      <c r="M19" s="47">
        <v>0.85</v>
      </c>
      <c r="N19" s="256">
        <f>(+J19+K19+J19+L19+J19+M19)/3</f>
        <v>3.6583333333333332</v>
      </c>
      <c r="O19">
        <f t="shared" si="5"/>
        <v>49.9</v>
      </c>
      <c r="P19">
        <f t="shared" si="5"/>
        <v>60.875</v>
      </c>
      <c r="Q19">
        <f t="shared" si="5"/>
        <v>71.849999999999994</v>
      </c>
      <c r="R19">
        <f t="shared" si="5"/>
        <v>79.166666666666657</v>
      </c>
    </row>
    <row r="20" spans="1:18" x14ac:dyDescent="0.2">
      <c r="A20" s="44">
        <v>37090</v>
      </c>
      <c r="B20" s="21">
        <v>2.67</v>
      </c>
      <c r="C20" s="21">
        <v>3.8050000000000002</v>
      </c>
      <c r="D20" s="21">
        <v>3.68</v>
      </c>
      <c r="E20" s="21">
        <f t="shared" si="4"/>
        <v>3.3849999999999998</v>
      </c>
      <c r="F20" s="21">
        <f t="shared" si="0"/>
        <v>56.774999999999999</v>
      </c>
      <c r="G20" s="21">
        <f t="shared" si="0"/>
        <v>66.929999999999993</v>
      </c>
      <c r="H20" s="21">
        <f t="shared" si="0"/>
        <v>73.699999999999989</v>
      </c>
      <c r="J20" s="47">
        <v>3.07</v>
      </c>
      <c r="K20" s="47"/>
      <c r="L20" s="47"/>
      <c r="M20" s="47"/>
      <c r="N20" s="256"/>
    </row>
    <row r="21" spans="1:18" x14ac:dyDescent="0.2">
      <c r="A21" s="44">
        <v>37091</v>
      </c>
      <c r="B21" s="21">
        <v>2.67</v>
      </c>
      <c r="C21" s="21">
        <v>4.0250000000000004</v>
      </c>
      <c r="D21" s="21">
        <v>3.81</v>
      </c>
      <c r="E21" s="21">
        <f t="shared" si="4"/>
        <v>3.5016666666666669</v>
      </c>
      <c r="F21" s="21">
        <f t="shared" si="0"/>
        <v>58.525000000000006</v>
      </c>
      <c r="G21" s="21">
        <f t="shared" si="0"/>
        <v>69.03</v>
      </c>
      <c r="H21" s="21">
        <f t="shared" si="0"/>
        <v>76.033333333333331</v>
      </c>
      <c r="J21" s="47"/>
      <c r="K21" s="47"/>
      <c r="L21" s="47"/>
      <c r="M21" s="47"/>
    </row>
    <row r="22" spans="1:18" x14ac:dyDescent="0.2">
      <c r="A22" s="44">
        <v>37092</v>
      </c>
      <c r="B22" s="21">
        <v>2.64</v>
      </c>
      <c r="C22" s="21">
        <v>3.7749999999999999</v>
      </c>
      <c r="D22" s="21">
        <v>3.75</v>
      </c>
      <c r="E22" s="21">
        <f t="shared" si="4"/>
        <v>3.3883333333333332</v>
      </c>
      <c r="F22" s="21">
        <f t="shared" si="0"/>
        <v>56.824999999999996</v>
      </c>
      <c r="G22" s="21">
        <f t="shared" si="0"/>
        <v>66.989999999999995</v>
      </c>
      <c r="H22" s="21">
        <f t="shared" si="0"/>
        <v>73.766666666666666</v>
      </c>
      <c r="J22" s="47">
        <v>2.95</v>
      </c>
      <c r="K22" s="47">
        <v>0</v>
      </c>
      <c r="L22" s="47">
        <v>1.1599999999999999</v>
      </c>
      <c r="M22" s="47">
        <v>1.08</v>
      </c>
      <c r="N22" s="256">
        <f>(+J22+K22+J22+L22+J22+M22)/3</f>
        <v>3.6966666666666672</v>
      </c>
      <c r="O22">
        <f>+O$1*$N22+6</f>
        <v>50.360000000000007</v>
      </c>
      <c r="P22">
        <f>+P$1*$N22+6</f>
        <v>61.45000000000001</v>
      </c>
      <c r="Q22">
        <f>+Q$1*$N22+6</f>
        <v>72.540000000000006</v>
      </c>
      <c r="R22">
        <f>+R$1*$N22+6</f>
        <v>79.933333333333337</v>
      </c>
    </row>
    <row r="23" spans="1:18" x14ac:dyDescent="0.2">
      <c r="A23" s="44">
        <v>37093</v>
      </c>
      <c r="B23" s="21">
        <v>2.44</v>
      </c>
      <c r="C23" s="21">
        <v>2.895</v>
      </c>
      <c r="D23" s="21">
        <v>2.64</v>
      </c>
      <c r="E23" s="21">
        <f t="shared" si="4"/>
        <v>2.6583333333333332</v>
      </c>
      <c r="F23" s="21">
        <f t="shared" si="0"/>
        <v>45.875</v>
      </c>
      <c r="G23" s="21">
        <f t="shared" si="0"/>
        <v>53.849999999999994</v>
      </c>
      <c r="H23" s="21">
        <f t="shared" si="0"/>
        <v>59.166666666666664</v>
      </c>
      <c r="J23" s="47"/>
      <c r="K23" s="47"/>
      <c r="L23" s="47"/>
      <c r="M23" s="47"/>
    </row>
    <row r="24" spans="1:18" x14ac:dyDescent="0.2">
      <c r="A24" s="44">
        <v>37094</v>
      </c>
      <c r="B24" s="21"/>
      <c r="C24" s="21"/>
      <c r="D24" s="21"/>
      <c r="E24" s="21"/>
      <c r="F24" s="21"/>
      <c r="G24" s="21"/>
      <c r="H24" s="21"/>
      <c r="J24" s="47"/>
      <c r="K24" s="47"/>
      <c r="L24" s="47"/>
      <c r="M24" s="47"/>
    </row>
    <row r="25" spans="1:18" x14ac:dyDescent="0.2">
      <c r="A25" s="44">
        <v>37095</v>
      </c>
      <c r="B25" s="21">
        <v>2.44</v>
      </c>
      <c r="C25" s="21">
        <v>2.895</v>
      </c>
      <c r="D25" s="21">
        <v>2.64</v>
      </c>
      <c r="E25" s="21">
        <f>AVERAGE(B25:D25)</f>
        <v>2.6583333333333332</v>
      </c>
      <c r="F25" s="21">
        <f t="shared" si="0"/>
        <v>45.875</v>
      </c>
      <c r="G25" s="21">
        <f t="shared" si="0"/>
        <v>53.849999999999994</v>
      </c>
      <c r="H25" s="21">
        <f t="shared" si="0"/>
        <v>59.166666666666664</v>
      </c>
      <c r="J25" s="47">
        <v>2.98</v>
      </c>
      <c r="K25" s="47">
        <v>0.23</v>
      </c>
      <c r="L25" s="47">
        <v>1.36</v>
      </c>
      <c r="M25" s="47">
        <v>1.1499999999999999</v>
      </c>
      <c r="N25" s="256">
        <f>(+J25+K25+J25+L25+J25+M25)/3</f>
        <v>3.8933333333333331</v>
      </c>
      <c r="O25">
        <f>+O$1*$N25+6</f>
        <v>52.72</v>
      </c>
      <c r="P25">
        <f>+P$1*$N25+6</f>
        <v>64.400000000000006</v>
      </c>
      <c r="Q25">
        <f>+Q$1*$N25+6</f>
        <v>76.08</v>
      </c>
      <c r="R25">
        <f>+R$1*$N25+6</f>
        <v>83.86666666666666</v>
      </c>
    </row>
    <row r="26" spans="1:18" x14ac:dyDescent="0.2">
      <c r="A26" s="44">
        <v>37096</v>
      </c>
      <c r="B26" s="21">
        <v>2.8250000000000002</v>
      </c>
      <c r="C26" s="21">
        <v>4.09</v>
      </c>
      <c r="D26" s="21">
        <v>3.82</v>
      </c>
      <c r="E26" s="21">
        <f>AVERAGE(B26:D26)</f>
        <v>3.5783333333333331</v>
      </c>
      <c r="F26" s="21">
        <f t="shared" si="0"/>
        <v>59.674999999999997</v>
      </c>
      <c r="G26" s="21">
        <f t="shared" si="0"/>
        <v>70.41</v>
      </c>
      <c r="H26" s="21">
        <f t="shared" si="0"/>
        <v>77.566666666666663</v>
      </c>
      <c r="J26" s="47"/>
      <c r="K26" s="47"/>
      <c r="L26" s="47"/>
      <c r="M26" s="47"/>
      <c r="N26" s="256"/>
    </row>
    <row r="27" spans="1:18" x14ac:dyDescent="0.2">
      <c r="A27" s="44">
        <v>37097</v>
      </c>
      <c r="B27" s="22"/>
      <c r="C27" s="22"/>
      <c r="D27" s="22"/>
      <c r="E27" s="21"/>
      <c r="F27" s="21"/>
      <c r="G27" s="21"/>
      <c r="H27" s="21"/>
      <c r="J27" s="47">
        <v>3.28</v>
      </c>
      <c r="K27" s="47">
        <v>-0.5</v>
      </c>
      <c r="L27" s="47">
        <v>0.49</v>
      </c>
      <c r="M27" s="47">
        <v>0.45</v>
      </c>
      <c r="N27" s="256">
        <f>(+J27+K27+J27+L27+J27+M27)/3</f>
        <v>3.4266666666666663</v>
      </c>
      <c r="O27">
        <f t="shared" ref="O27:R28" si="6">+O$1*$N27+6</f>
        <v>47.12</v>
      </c>
      <c r="P27">
        <f t="shared" si="6"/>
        <v>57.399999999999991</v>
      </c>
      <c r="Q27">
        <f t="shared" si="6"/>
        <v>67.679999999999993</v>
      </c>
      <c r="R27">
        <f t="shared" si="6"/>
        <v>74.533333333333331</v>
      </c>
    </row>
    <row r="28" spans="1:18" x14ac:dyDescent="0.2">
      <c r="A28" s="44">
        <v>37098</v>
      </c>
      <c r="B28" s="21"/>
      <c r="C28" s="21"/>
      <c r="D28" s="21"/>
      <c r="E28" s="21"/>
      <c r="F28" s="21"/>
      <c r="G28" s="21"/>
      <c r="H28" s="21"/>
      <c r="J28" s="47">
        <v>3.11</v>
      </c>
      <c r="K28" s="47">
        <v>-0.11</v>
      </c>
      <c r="L28" s="47">
        <v>0.47</v>
      </c>
      <c r="M28" s="47">
        <v>0.42</v>
      </c>
      <c r="N28" s="256">
        <f>(+J28+K28+J28+L28+J28+M28)/3</f>
        <v>3.3699999999999997</v>
      </c>
      <c r="O28">
        <f t="shared" si="6"/>
        <v>46.44</v>
      </c>
      <c r="P28">
        <f t="shared" si="6"/>
        <v>56.55</v>
      </c>
      <c r="Q28">
        <f t="shared" si="6"/>
        <v>66.66</v>
      </c>
      <c r="R28">
        <f t="shared" si="6"/>
        <v>73.399999999999991</v>
      </c>
    </row>
    <row r="29" spans="1:18" x14ac:dyDescent="0.2">
      <c r="A29" s="44">
        <v>37099</v>
      </c>
      <c r="B29" s="22">
        <v>2.87</v>
      </c>
      <c r="C29" s="22">
        <v>4.25</v>
      </c>
      <c r="D29" s="22">
        <v>3.81</v>
      </c>
      <c r="E29" s="21"/>
      <c r="F29" s="21"/>
      <c r="G29" s="21"/>
      <c r="H29" s="21"/>
      <c r="J29" s="47"/>
      <c r="K29" s="47"/>
      <c r="L29" s="47"/>
      <c r="M29" s="47"/>
    </row>
    <row r="30" spans="1:18" x14ac:dyDescent="0.2">
      <c r="A30" s="44">
        <v>37100</v>
      </c>
      <c r="B30" s="21"/>
      <c r="C30" s="21"/>
      <c r="D30" s="21"/>
      <c r="E30" s="21"/>
      <c r="F30" s="21"/>
      <c r="G30" s="21"/>
      <c r="H30" s="21"/>
      <c r="J30" s="47"/>
      <c r="K30" s="47"/>
      <c r="L30" s="47"/>
      <c r="M30" s="47"/>
    </row>
    <row r="31" spans="1:18" x14ac:dyDescent="0.2">
      <c r="A31" s="44">
        <v>37101</v>
      </c>
      <c r="B31" s="21"/>
      <c r="C31" s="21"/>
      <c r="D31" s="21"/>
      <c r="E31" s="21"/>
      <c r="F31" s="21"/>
      <c r="G31" s="21"/>
      <c r="H31" s="21"/>
      <c r="J31" s="47"/>
      <c r="K31" s="47"/>
      <c r="L31" s="47"/>
      <c r="M31" s="47"/>
    </row>
    <row r="32" spans="1:18" x14ac:dyDescent="0.2">
      <c r="A32" s="44">
        <v>37102</v>
      </c>
      <c r="B32" s="21"/>
      <c r="C32" s="21"/>
      <c r="D32" s="21"/>
      <c r="E32" s="21"/>
      <c r="F32" s="21"/>
      <c r="G32" s="21"/>
      <c r="H32" s="21"/>
      <c r="J32" s="47"/>
      <c r="K32" s="47"/>
      <c r="L32" s="47"/>
      <c r="M32" s="47"/>
    </row>
    <row r="33" spans="1:13" x14ac:dyDescent="0.2">
      <c r="A33" s="44">
        <v>37103</v>
      </c>
      <c r="B33" s="21"/>
      <c r="C33" s="21"/>
      <c r="D33" s="21"/>
      <c r="E33" s="21"/>
      <c r="F33" s="21"/>
      <c r="G33" s="21"/>
      <c r="H33" s="21"/>
      <c r="J33" s="47"/>
      <c r="K33" s="47"/>
      <c r="L33" s="47"/>
      <c r="M33" s="47"/>
    </row>
  </sheetData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178"/>
  <sheetViews>
    <sheetView zoomScale="65" workbookViewId="0">
      <selection activeCell="G23" sqref="G23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3" width="10.140625" customWidth="1"/>
    <col min="14" max="14" width="10.42578125" customWidth="1"/>
    <col min="15" max="17" width="8.85546875" customWidth="1"/>
    <col min="18" max="18" width="8" customWidth="1"/>
    <col min="19" max="19" width="7.140625" customWidth="1"/>
    <col min="20" max="48" width="6.71093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</cols>
  <sheetData>
    <row r="1" spans="1:60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12</v>
      </c>
      <c r="T2" s="7"/>
      <c r="U2" s="14"/>
      <c r="V2" s="14"/>
      <c r="W2" s="14"/>
      <c r="X2" s="13" t="s">
        <v>13</v>
      </c>
      <c r="Y2" s="14"/>
      <c r="Z2" s="7"/>
      <c r="AA2" s="14"/>
      <c r="AB2" s="104"/>
      <c r="AC2" s="13" t="s">
        <v>14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</row>
    <row r="4" spans="1:60" x14ac:dyDescent="0.2">
      <c r="A4" s="103">
        <v>36892</v>
      </c>
      <c r="B4" s="216"/>
      <c r="C4" s="217">
        <v>180</v>
      </c>
      <c r="D4" s="216"/>
      <c r="E4" s="218">
        <v>180</v>
      </c>
      <c r="F4" s="216"/>
      <c r="G4" s="216"/>
      <c r="H4" s="226">
        <v>94</v>
      </c>
      <c r="I4" s="210"/>
      <c r="J4" s="210">
        <v>120</v>
      </c>
      <c r="K4" s="210"/>
      <c r="L4" s="210">
        <v>163</v>
      </c>
      <c r="M4" s="237"/>
      <c r="N4" s="237"/>
      <c r="O4" s="237"/>
      <c r="P4" s="237"/>
      <c r="Q4" s="237"/>
      <c r="R4" s="108"/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228">
        <f t="shared" ref="AW4:AW34" si="0">A4</f>
        <v>36892</v>
      </c>
      <c r="AX4" s="16">
        <v>44</v>
      </c>
      <c r="AY4" s="229">
        <v>1</v>
      </c>
      <c r="AZ4" s="230">
        <v>59</v>
      </c>
      <c r="BA4" s="229">
        <v>0</v>
      </c>
      <c r="BB4" s="230">
        <v>76</v>
      </c>
      <c r="BC4" s="229">
        <v>5</v>
      </c>
      <c r="BD4" s="231">
        <v>69</v>
      </c>
      <c r="BE4" s="229">
        <v>5</v>
      </c>
      <c r="BF4" s="232">
        <v>61</v>
      </c>
      <c r="BG4" s="234">
        <v>107</v>
      </c>
      <c r="BH4" s="16">
        <v>7200</v>
      </c>
    </row>
    <row r="5" spans="1:60" x14ac:dyDescent="0.2">
      <c r="A5" s="103">
        <v>36893</v>
      </c>
      <c r="B5" s="216">
        <v>204</v>
      </c>
      <c r="C5" s="217">
        <v>180</v>
      </c>
      <c r="D5" s="216">
        <v>186</v>
      </c>
      <c r="E5" s="218">
        <v>180</v>
      </c>
      <c r="F5" s="219"/>
      <c r="G5" s="216">
        <v>149</v>
      </c>
      <c r="H5" s="218">
        <v>94</v>
      </c>
      <c r="I5" s="211">
        <v>143</v>
      </c>
      <c r="J5" s="211">
        <v>120</v>
      </c>
      <c r="K5" s="211">
        <v>165</v>
      </c>
      <c r="L5" s="211">
        <v>156</v>
      </c>
      <c r="M5" s="238">
        <f>+B5-D5</f>
        <v>18</v>
      </c>
      <c r="N5" s="238">
        <f t="shared" ref="N5:N11" si="1">+B5-K5</f>
        <v>39</v>
      </c>
      <c r="O5" s="238">
        <f t="shared" ref="O5:O11" si="2">+G5-I5</f>
        <v>6</v>
      </c>
      <c r="P5" s="238">
        <f>+K5-I5</f>
        <v>22</v>
      </c>
      <c r="Q5" s="238">
        <f>+B5-G5</f>
        <v>55</v>
      </c>
      <c r="R5" s="108">
        <v>331</v>
      </c>
      <c r="S5" s="196">
        <v>350</v>
      </c>
      <c r="T5" s="197">
        <v>350</v>
      </c>
      <c r="U5" s="197">
        <v>180</v>
      </c>
      <c r="V5" s="197">
        <v>180</v>
      </c>
      <c r="W5" s="198">
        <v>220</v>
      </c>
      <c r="X5" s="196">
        <v>360</v>
      </c>
      <c r="Y5" s="197">
        <v>355</v>
      </c>
      <c r="Z5" s="197">
        <v>180</v>
      </c>
      <c r="AA5" s="197">
        <v>170</v>
      </c>
      <c r="AB5" s="198">
        <v>165</v>
      </c>
      <c r="AC5" s="196"/>
      <c r="AD5" s="197"/>
      <c r="AE5" s="197"/>
      <c r="AF5" s="197"/>
      <c r="AG5" s="198"/>
      <c r="AH5" s="196">
        <v>223</v>
      </c>
      <c r="AI5" s="197">
        <v>220</v>
      </c>
      <c r="AJ5" s="197">
        <v>218</v>
      </c>
      <c r="AK5" s="197">
        <v>180</v>
      </c>
      <c r="AL5" s="198">
        <v>171</v>
      </c>
      <c r="AM5" s="196">
        <v>377</v>
      </c>
      <c r="AN5" s="197">
        <v>373</v>
      </c>
      <c r="AO5" s="197">
        <v>377</v>
      </c>
      <c r="AP5" s="197">
        <v>274</v>
      </c>
      <c r="AQ5" s="198">
        <v>268</v>
      </c>
      <c r="AR5" s="196"/>
      <c r="AS5" s="197"/>
      <c r="AT5" s="197"/>
      <c r="AU5" s="197"/>
      <c r="AV5" s="198"/>
      <c r="AW5" s="102">
        <f t="shared" si="0"/>
        <v>36893</v>
      </c>
      <c r="AX5">
        <v>49</v>
      </c>
      <c r="AY5" s="144">
        <v>5</v>
      </c>
      <c r="AZ5" s="159">
        <v>54</v>
      </c>
      <c r="BA5" s="144">
        <v>-3</v>
      </c>
      <c r="BB5" s="159">
        <v>80</v>
      </c>
      <c r="BC5" s="144">
        <v>5</v>
      </c>
      <c r="BD5" s="134">
        <v>74</v>
      </c>
      <c r="BE5" s="144">
        <v>6</v>
      </c>
      <c r="BF5" s="178">
        <v>123</v>
      </c>
      <c r="BG5" s="49">
        <v>113</v>
      </c>
    </row>
    <row r="6" spans="1:60" x14ac:dyDescent="0.2">
      <c r="A6" s="103">
        <v>36894</v>
      </c>
      <c r="B6" s="216">
        <v>179</v>
      </c>
      <c r="C6" s="217">
        <v>170</v>
      </c>
      <c r="D6" s="216">
        <v>182</v>
      </c>
      <c r="E6" s="218">
        <v>170</v>
      </c>
      <c r="F6" s="219"/>
      <c r="G6" s="216">
        <v>144</v>
      </c>
      <c r="H6" s="218">
        <v>85</v>
      </c>
      <c r="I6" s="211">
        <v>147</v>
      </c>
      <c r="J6" s="211">
        <v>116</v>
      </c>
      <c r="K6" s="211">
        <v>175</v>
      </c>
      <c r="L6" s="211">
        <v>170</v>
      </c>
      <c r="M6" s="238">
        <f>+B6-D6</f>
        <v>-3</v>
      </c>
      <c r="N6" s="238">
        <f t="shared" si="1"/>
        <v>4</v>
      </c>
      <c r="O6" s="238">
        <f t="shared" si="2"/>
        <v>-3</v>
      </c>
      <c r="P6" s="238">
        <f>+K6-I6</f>
        <v>28</v>
      </c>
      <c r="Q6" s="238">
        <f>+B6-G6</f>
        <v>35</v>
      </c>
      <c r="R6" s="108">
        <v>287</v>
      </c>
      <c r="S6" s="199">
        <v>300</v>
      </c>
      <c r="T6" s="200">
        <v>300</v>
      </c>
      <c r="U6" s="197"/>
      <c r="V6" s="197"/>
      <c r="W6" s="198"/>
      <c r="X6" s="196">
        <v>310</v>
      </c>
      <c r="Y6" s="197">
        <v>305</v>
      </c>
      <c r="Z6" s="197"/>
      <c r="AA6" s="197">
        <v>155</v>
      </c>
      <c r="AB6" s="198"/>
      <c r="AC6" s="196"/>
      <c r="AD6" s="197"/>
      <c r="AE6" s="197"/>
      <c r="AF6" s="197">
        <v>140</v>
      </c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02">
        <f t="shared" si="0"/>
        <v>36894</v>
      </c>
      <c r="AX6">
        <v>43</v>
      </c>
      <c r="AY6" s="144">
        <v>0</v>
      </c>
      <c r="AZ6" s="159">
        <v>61</v>
      </c>
      <c r="BA6" s="144">
        <v>1</v>
      </c>
      <c r="BB6" s="159">
        <v>80</v>
      </c>
      <c r="BC6" s="144">
        <v>6</v>
      </c>
      <c r="BD6" s="134">
        <v>74</v>
      </c>
      <c r="BE6" s="144">
        <v>7</v>
      </c>
      <c r="BF6" s="178">
        <v>129</v>
      </c>
      <c r="BG6" s="49">
        <v>151</v>
      </c>
    </row>
    <row r="7" spans="1:60" x14ac:dyDescent="0.2">
      <c r="A7" s="103">
        <v>36895</v>
      </c>
      <c r="B7" s="216">
        <v>153</v>
      </c>
      <c r="C7" s="217">
        <v>143</v>
      </c>
      <c r="D7" s="216">
        <v>157</v>
      </c>
      <c r="E7" s="218">
        <v>150</v>
      </c>
      <c r="F7" s="219"/>
      <c r="G7" s="216">
        <v>130</v>
      </c>
      <c r="H7" s="218">
        <v>80</v>
      </c>
      <c r="I7" s="211">
        <v>146</v>
      </c>
      <c r="J7" s="211">
        <v>108</v>
      </c>
      <c r="K7" s="211">
        <v>162</v>
      </c>
      <c r="L7" s="211">
        <v>155</v>
      </c>
      <c r="M7" s="238">
        <f>+B7-D7</f>
        <v>-4</v>
      </c>
      <c r="N7" s="238">
        <f>+B7-K7</f>
        <v>-9</v>
      </c>
      <c r="O7" s="238">
        <f>+G7-I7</f>
        <v>-16</v>
      </c>
      <c r="P7" s="238">
        <f>+K7-I7</f>
        <v>16</v>
      </c>
      <c r="Q7" s="238">
        <f>+B7-G7</f>
        <v>23</v>
      </c>
      <c r="R7" s="108">
        <v>312</v>
      </c>
      <c r="S7" s="199">
        <v>225</v>
      </c>
      <c r="T7" s="200">
        <v>225</v>
      </c>
      <c r="U7" s="197">
        <v>145</v>
      </c>
      <c r="V7" s="197">
        <v>150</v>
      </c>
      <c r="W7" s="198">
        <v>165</v>
      </c>
      <c r="X7" s="196">
        <v>225</v>
      </c>
      <c r="Y7" s="197">
        <v>220</v>
      </c>
      <c r="Z7" s="197">
        <v>145</v>
      </c>
      <c r="AA7" s="197">
        <v>145</v>
      </c>
      <c r="AB7" s="198">
        <v>145</v>
      </c>
      <c r="AC7" s="196">
        <v>200</v>
      </c>
      <c r="AD7" s="197">
        <v>200</v>
      </c>
      <c r="AE7" s="197">
        <v>140</v>
      </c>
      <c r="AF7" s="197">
        <v>130</v>
      </c>
      <c r="AG7" s="198">
        <v>135</v>
      </c>
      <c r="AH7" s="196">
        <v>193</v>
      </c>
      <c r="AI7" s="197">
        <v>195</v>
      </c>
      <c r="AJ7" s="197">
        <v>185</v>
      </c>
      <c r="AK7" s="197">
        <v>157</v>
      </c>
      <c r="AL7" s="198">
        <v>151</v>
      </c>
      <c r="AM7" s="196">
        <v>323</v>
      </c>
      <c r="AN7" s="197">
        <v>333</v>
      </c>
      <c r="AO7" s="197">
        <v>332</v>
      </c>
      <c r="AP7" s="197">
        <v>214</v>
      </c>
      <c r="AQ7" s="198">
        <v>208</v>
      </c>
      <c r="AR7" s="196"/>
      <c r="AS7" s="197"/>
      <c r="AT7" s="197"/>
      <c r="AU7" s="197"/>
      <c r="AV7" s="198"/>
      <c r="AW7" s="102">
        <f t="shared" si="0"/>
        <v>36895</v>
      </c>
      <c r="AX7">
        <v>52</v>
      </c>
      <c r="AY7" s="144">
        <v>7</v>
      </c>
      <c r="AZ7" s="159">
        <v>62</v>
      </c>
      <c r="BA7" s="144">
        <v>0</v>
      </c>
      <c r="BB7" s="159">
        <v>81</v>
      </c>
      <c r="BC7" s="144">
        <v>9</v>
      </c>
      <c r="BD7" s="134">
        <v>76</v>
      </c>
      <c r="BE7" s="144">
        <v>8</v>
      </c>
      <c r="BF7" s="178">
        <v>116</v>
      </c>
      <c r="BG7" s="49">
        <v>139</v>
      </c>
    </row>
    <row r="8" spans="1:60" x14ac:dyDescent="0.2">
      <c r="A8" s="103">
        <v>36896</v>
      </c>
      <c r="B8" s="216">
        <v>145</v>
      </c>
      <c r="C8" s="217">
        <v>135</v>
      </c>
      <c r="D8" s="216">
        <v>144</v>
      </c>
      <c r="E8" s="218">
        <v>135</v>
      </c>
      <c r="F8" s="219"/>
      <c r="G8" s="216">
        <v>124</v>
      </c>
      <c r="H8" s="218">
        <v>72</v>
      </c>
      <c r="I8" s="211">
        <v>139</v>
      </c>
      <c r="J8" s="211">
        <v>102</v>
      </c>
      <c r="K8" s="211">
        <v>152</v>
      </c>
      <c r="L8" s="211">
        <v>151</v>
      </c>
      <c r="M8" s="238">
        <f t="shared" ref="M8:M13" si="3">+B8-D8</f>
        <v>1</v>
      </c>
      <c r="N8" s="238">
        <f t="shared" si="1"/>
        <v>-7</v>
      </c>
      <c r="O8" s="238">
        <f t="shared" si="2"/>
        <v>-15</v>
      </c>
      <c r="P8" s="238">
        <f t="shared" ref="P8:P13" si="4">+K8-I8</f>
        <v>13</v>
      </c>
      <c r="Q8" s="238">
        <f t="shared" ref="Q8:Q13" si="5">+B8-G8</f>
        <v>21</v>
      </c>
      <c r="R8" s="108">
        <v>306</v>
      </c>
      <c r="S8" s="196">
        <v>225</v>
      </c>
      <c r="T8" s="197">
        <v>225</v>
      </c>
      <c r="U8" s="197">
        <v>145</v>
      </c>
      <c r="V8" s="197">
        <v>150</v>
      </c>
      <c r="W8" s="198">
        <v>165</v>
      </c>
      <c r="X8" s="196">
        <v>225</v>
      </c>
      <c r="Y8" s="197">
        <v>220</v>
      </c>
      <c r="Z8" s="197">
        <v>145</v>
      </c>
      <c r="AA8" s="197">
        <v>145</v>
      </c>
      <c r="AB8" s="198">
        <v>160</v>
      </c>
      <c r="AC8" s="196">
        <v>200</v>
      </c>
      <c r="AD8" s="197">
        <v>200</v>
      </c>
      <c r="AE8" s="197">
        <v>140</v>
      </c>
      <c r="AF8" s="197">
        <v>140</v>
      </c>
      <c r="AG8" s="198">
        <v>145</v>
      </c>
      <c r="AH8" s="196">
        <v>193</v>
      </c>
      <c r="AI8" s="197">
        <v>195</v>
      </c>
      <c r="AJ8" s="197">
        <v>183</v>
      </c>
      <c r="AK8" s="197">
        <v>157</v>
      </c>
      <c r="AL8" s="198">
        <v>151</v>
      </c>
      <c r="AM8" s="196">
        <v>318</v>
      </c>
      <c r="AN8" s="197">
        <v>323</v>
      </c>
      <c r="AO8" s="197">
        <v>322</v>
      </c>
      <c r="AP8" s="197">
        <v>214</v>
      </c>
      <c r="AQ8" s="198">
        <v>208</v>
      </c>
      <c r="AR8" s="196"/>
      <c r="AS8" s="197"/>
      <c r="AT8" s="197"/>
      <c r="AU8" s="197"/>
      <c r="AV8" s="198"/>
      <c r="AW8" s="102">
        <f t="shared" si="0"/>
        <v>36896</v>
      </c>
      <c r="AX8">
        <v>57</v>
      </c>
      <c r="AY8" s="144">
        <v>7</v>
      </c>
      <c r="AZ8" s="209">
        <v>62</v>
      </c>
      <c r="BA8" s="144">
        <v>0</v>
      </c>
      <c r="BB8" s="209">
        <v>70</v>
      </c>
      <c r="BC8" s="144">
        <v>3</v>
      </c>
      <c r="BD8" s="134">
        <v>74</v>
      </c>
      <c r="BE8" s="144">
        <v>9</v>
      </c>
      <c r="BF8" s="178">
        <v>111</v>
      </c>
      <c r="BG8" s="49">
        <v>130</v>
      </c>
    </row>
    <row r="9" spans="1:60" x14ac:dyDescent="0.2">
      <c r="A9" s="103">
        <v>36897</v>
      </c>
      <c r="B9" s="216">
        <v>145</v>
      </c>
      <c r="C9" s="217">
        <v>135</v>
      </c>
      <c r="D9" s="216">
        <v>144</v>
      </c>
      <c r="E9" s="218">
        <v>135</v>
      </c>
      <c r="F9" s="219"/>
      <c r="G9" s="216">
        <v>124</v>
      </c>
      <c r="H9" s="218">
        <v>72</v>
      </c>
      <c r="I9" s="211">
        <v>139</v>
      </c>
      <c r="J9" s="211">
        <v>102</v>
      </c>
      <c r="K9" s="211">
        <v>152</v>
      </c>
      <c r="L9" s="211">
        <v>151</v>
      </c>
      <c r="M9" s="238">
        <f t="shared" si="3"/>
        <v>1</v>
      </c>
      <c r="N9" s="238">
        <f t="shared" si="1"/>
        <v>-7</v>
      </c>
      <c r="O9" s="238">
        <f t="shared" si="2"/>
        <v>-15</v>
      </c>
      <c r="P9" s="238">
        <f t="shared" si="4"/>
        <v>13</v>
      </c>
      <c r="Q9" s="238">
        <f t="shared" si="5"/>
        <v>21</v>
      </c>
      <c r="R9" s="108">
        <v>240</v>
      </c>
      <c r="S9" s="196">
        <v>225</v>
      </c>
      <c r="T9" s="197">
        <v>225</v>
      </c>
      <c r="U9" s="197">
        <v>145</v>
      </c>
      <c r="V9" s="197">
        <v>150</v>
      </c>
      <c r="W9" s="198">
        <v>165</v>
      </c>
      <c r="X9" s="196">
        <v>225</v>
      </c>
      <c r="Y9" s="197">
        <v>220</v>
      </c>
      <c r="Z9" s="197">
        <v>145</v>
      </c>
      <c r="AA9" s="197">
        <v>145</v>
      </c>
      <c r="AB9" s="198">
        <v>160</v>
      </c>
      <c r="AC9" s="196">
        <v>200</v>
      </c>
      <c r="AD9" s="197">
        <v>200</v>
      </c>
      <c r="AE9" s="197">
        <v>140</v>
      </c>
      <c r="AF9" s="197">
        <v>140</v>
      </c>
      <c r="AG9" s="198">
        <v>145</v>
      </c>
      <c r="AH9" s="196">
        <v>193</v>
      </c>
      <c r="AI9" s="197">
        <v>195</v>
      </c>
      <c r="AJ9" s="197">
        <v>183</v>
      </c>
      <c r="AK9" s="197">
        <v>157</v>
      </c>
      <c r="AL9" s="198">
        <v>151</v>
      </c>
      <c r="AM9" s="196">
        <v>318</v>
      </c>
      <c r="AN9" s="197">
        <v>323</v>
      </c>
      <c r="AO9" s="197">
        <v>322</v>
      </c>
      <c r="AP9" s="197">
        <v>214</v>
      </c>
      <c r="AQ9" s="198">
        <v>208</v>
      </c>
      <c r="AR9" s="196"/>
      <c r="AS9" s="197"/>
      <c r="AT9" s="197"/>
      <c r="AU9" s="197"/>
      <c r="AV9" s="198"/>
      <c r="AW9" s="102">
        <f t="shared" si="0"/>
        <v>36897</v>
      </c>
      <c r="AX9">
        <v>53</v>
      </c>
      <c r="AY9" s="144">
        <v>4</v>
      </c>
      <c r="AZ9" s="209">
        <v>59</v>
      </c>
      <c r="BA9" s="144">
        <v>1</v>
      </c>
      <c r="BB9" s="209">
        <v>71</v>
      </c>
      <c r="BC9" s="144">
        <v>3</v>
      </c>
      <c r="BD9" s="134">
        <v>70</v>
      </c>
      <c r="BE9" s="144">
        <v>9</v>
      </c>
      <c r="BF9" s="178">
        <v>112</v>
      </c>
      <c r="BG9" s="49">
        <v>127</v>
      </c>
    </row>
    <row r="10" spans="1:60" x14ac:dyDescent="0.2">
      <c r="A10" s="103">
        <v>36898</v>
      </c>
      <c r="B10" s="216"/>
      <c r="C10" s="217">
        <v>130</v>
      </c>
      <c r="D10" s="216"/>
      <c r="E10" s="218">
        <v>135</v>
      </c>
      <c r="F10" s="219"/>
      <c r="G10" s="216"/>
      <c r="H10" s="218">
        <v>70</v>
      </c>
      <c r="I10" s="211"/>
      <c r="J10" s="211">
        <v>103</v>
      </c>
      <c r="K10" s="211"/>
      <c r="L10" s="211">
        <v>150</v>
      </c>
      <c r="M10" s="238"/>
      <c r="N10" s="238"/>
      <c r="O10" s="238"/>
      <c r="P10" s="238"/>
      <c r="Q10" s="238"/>
      <c r="R10" s="108"/>
      <c r="S10" s="196"/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02">
        <f t="shared" si="0"/>
        <v>36898</v>
      </c>
      <c r="AX10">
        <v>50</v>
      </c>
      <c r="AY10" s="144">
        <v>7</v>
      </c>
      <c r="AZ10" s="159">
        <v>53</v>
      </c>
      <c r="BA10" s="144">
        <v>-3</v>
      </c>
      <c r="BB10" s="159">
        <v>71</v>
      </c>
      <c r="BC10" s="144">
        <v>0</v>
      </c>
      <c r="BD10" s="134">
        <v>70</v>
      </c>
      <c r="BE10" s="144">
        <v>7</v>
      </c>
      <c r="BF10" s="178">
        <v>114</v>
      </c>
      <c r="BG10" s="49">
        <v>128</v>
      </c>
    </row>
    <row r="11" spans="1:60" x14ac:dyDescent="0.2">
      <c r="A11" s="103">
        <v>36899</v>
      </c>
      <c r="B11" s="216">
        <v>147</v>
      </c>
      <c r="C11" s="217">
        <v>130</v>
      </c>
      <c r="D11" s="216">
        <v>150</v>
      </c>
      <c r="E11" s="218">
        <v>135</v>
      </c>
      <c r="F11" s="219"/>
      <c r="G11" s="216">
        <v>129</v>
      </c>
      <c r="H11" s="218">
        <v>70</v>
      </c>
      <c r="I11" s="211">
        <v>136</v>
      </c>
      <c r="J11" s="211">
        <v>103</v>
      </c>
      <c r="K11" s="211">
        <v>159</v>
      </c>
      <c r="L11" s="211">
        <v>151</v>
      </c>
      <c r="M11" s="238">
        <f t="shared" si="3"/>
        <v>-3</v>
      </c>
      <c r="N11" s="238">
        <f t="shared" si="1"/>
        <v>-12</v>
      </c>
      <c r="O11" s="238">
        <f t="shared" si="2"/>
        <v>-7</v>
      </c>
      <c r="P11" s="238">
        <f t="shared" si="4"/>
        <v>23</v>
      </c>
      <c r="Q11" s="238">
        <f t="shared" si="5"/>
        <v>18</v>
      </c>
      <c r="R11" s="108">
        <v>331</v>
      </c>
      <c r="S11" s="196">
        <v>200</v>
      </c>
      <c r="T11" s="197">
        <v>200</v>
      </c>
      <c r="U11" s="197">
        <v>145</v>
      </c>
      <c r="V11" s="197">
        <v>155</v>
      </c>
      <c r="W11" s="198">
        <v>170</v>
      </c>
      <c r="X11" s="196">
        <v>195</v>
      </c>
      <c r="Y11" s="197">
        <v>190</v>
      </c>
      <c r="Z11" s="197">
        <v>143</v>
      </c>
      <c r="AA11" s="197">
        <v>145</v>
      </c>
      <c r="AB11" s="198">
        <v>155</v>
      </c>
      <c r="AC11" s="196">
        <v>190</v>
      </c>
      <c r="AD11" s="197">
        <v>190</v>
      </c>
      <c r="AE11" s="197">
        <v>140</v>
      </c>
      <c r="AF11" s="197">
        <v>140</v>
      </c>
      <c r="AG11" s="198">
        <v>142</v>
      </c>
      <c r="AH11" s="196">
        <v>188</v>
      </c>
      <c r="AI11" s="197">
        <v>187</v>
      </c>
      <c r="AJ11" s="197">
        <v>178</v>
      </c>
      <c r="AK11" s="197">
        <v>157</v>
      </c>
      <c r="AL11" s="198">
        <v>151</v>
      </c>
      <c r="AM11" s="196">
        <v>302</v>
      </c>
      <c r="AN11" s="197">
        <v>312</v>
      </c>
      <c r="AO11" s="197">
        <v>312</v>
      </c>
      <c r="AP11" s="197">
        <v>214</v>
      </c>
      <c r="AQ11" s="198">
        <v>208</v>
      </c>
      <c r="AR11" s="196"/>
      <c r="AS11" s="197"/>
      <c r="AT11" s="197"/>
      <c r="AU11" s="197"/>
      <c r="AV11" s="198"/>
      <c r="AW11" s="228">
        <f t="shared" si="0"/>
        <v>36899</v>
      </c>
      <c r="AX11" s="16">
        <v>44</v>
      </c>
      <c r="AY11" s="229">
        <v>1</v>
      </c>
      <c r="AZ11" s="230">
        <v>53</v>
      </c>
      <c r="BA11" s="229">
        <v>4</v>
      </c>
      <c r="BB11" s="230">
        <v>57</v>
      </c>
      <c r="BC11" s="229">
        <v>-5</v>
      </c>
      <c r="BD11" s="231">
        <v>75</v>
      </c>
      <c r="BE11" s="229">
        <v>10</v>
      </c>
      <c r="BF11" s="232">
        <v>120</v>
      </c>
      <c r="BG11" s="234">
        <v>137</v>
      </c>
      <c r="BH11" s="16">
        <v>10000</v>
      </c>
    </row>
    <row r="12" spans="1:60" x14ac:dyDescent="0.2">
      <c r="A12" s="103">
        <v>36900</v>
      </c>
      <c r="B12" s="216">
        <v>155</v>
      </c>
      <c r="C12" s="217">
        <v>146</v>
      </c>
      <c r="D12" s="216">
        <v>163</v>
      </c>
      <c r="E12" s="218">
        <v>151</v>
      </c>
      <c r="F12" s="219"/>
      <c r="G12" s="216">
        <v>132</v>
      </c>
      <c r="H12" s="218">
        <v>80</v>
      </c>
      <c r="I12" s="211">
        <v>157</v>
      </c>
      <c r="J12" s="211">
        <v>130</v>
      </c>
      <c r="K12" s="211">
        <v>172</v>
      </c>
      <c r="L12" s="211">
        <v>156</v>
      </c>
      <c r="M12" s="238">
        <f t="shared" si="3"/>
        <v>-8</v>
      </c>
      <c r="N12" s="238">
        <f>+B12-K12</f>
        <v>-17</v>
      </c>
      <c r="O12" s="238">
        <f>+G12-I12</f>
        <v>-25</v>
      </c>
      <c r="P12" s="238">
        <f t="shared" si="4"/>
        <v>15</v>
      </c>
      <c r="Q12" s="238">
        <f t="shared" si="5"/>
        <v>23</v>
      </c>
      <c r="R12" s="108">
        <v>320</v>
      </c>
      <c r="S12" s="196">
        <v>200</v>
      </c>
      <c r="T12" s="197">
        <v>200</v>
      </c>
      <c r="U12" s="197"/>
      <c r="V12" s="197"/>
      <c r="W12" s="198"/>
      <c r="X12" s="196">
        <v>205</v>
      </c>
      <c r="Y12" s="197">
        <v>200</v>
      </c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02">
        <f t="shared" si="0"/>
        <v>36900</v>
      </c>
      <c r="AX12">
        <v>44</v>
      </c>
      <c r="AY12" s="144">
        <v>0</v>
      </c>
      <c r="AZ12" s="209">
        <v>51</v>
      </c>
      <c r="BA12" s="144">
        <v>-3</v>
      </c>
      <c r="BB12" s="209">
        <v>63</v>
      </c>
      <c r="BC12" s="144">
        <v>-2</v>
      </c>
      <c r="BD12" s="134">
        <v>56</v>
      </c>
      <c r="BE12" s="144">
        <v>0</v>
      </c>
      <c r="BF12" s="178">
        <v>127</v>
      </c>
      <c r="BG12" s="49">
        <v>140</v>
      </c>
    </row>
    <row r="13" spans="1:60" x14ac:dyDescent="0.2">
      <c r="A13" s="103">
        <v>36901</v>
      </c>
      <c r="B13" s="216">
        <v>160</v>
      </c>
      <c r="C13" s="217">
        <v>146</v>
      </c>
      <c r="D13" s="216">
        <v>165</v>
      </c>
      <c r="E13" s="218">
        <v>150</v>
      </c>
      <c r="F13" s="219"/>
      <c r="G13" s="216">
        <v>143</v>
      </c>
      <c r="H13" s="218">
        <v>80</v>
      </c>
      <c r="I13" s="211">
        <v>165</v>
      </c>
      <c r="J13" s="211">
        <v>130</v>
      </c>
      <c r="K13" s="211">
        <v>176</v>
      </c>
      <c r="L13" s="211">
        <v>158</v>
      </c>
      <c r="M13" s="238">
        <f t="shared" si="3"/>
        <v>-5</v>
      </c>
      <c r="N13" s="238">
        <f>+B13-K13</f>
        <v>-16</v>
      </c>
      <c r="O13" s="238">
        <f>+G13-I13</f>
        <v>-22</v>
      </c>
      <c r="P13" s="238">
        <f t="shared" si="4"/>
        <v>11</v>
      </c>
      <c r="Q13" s="238">
        <f t="shared" si="5"/>
        <v>17</v>
      </c>
      <c r="R13" s="108">
        <v>319</v>
      </c>
      <c r="S13" s="196">
        <v>200</v>
      </c>
      <c r="T13" s="197">
        <v>200</v>
      </c>
      <c r="U13" s="197">
        <v>155</v>
      </c>
      <c r="V13" s="197">
        <v>165</v>
      </c>
      <c r="W13" s="198">
        <v>175</v>
      </c>
      <c r="X13" s="196">
        <v>205</v>
      </c>
      <c r="Y13" s="197">
        <v>200</v>
      </c>
      <c r="Z13" s="197">
        <v>160</v>
      </c>
      <c r="AA13" s="197">
        <v>160</v>
      </c>
      <c r="AB13" s="198">
        <v>170</v>
      </c>
      <c r="AC13" s="196">
        <v>190</v>
      </c>
      <c r="AD13" s="197">
        <v>190</v>
      </c>
      <c r="AE13" s="197">
        <v>150</v>
      </c>
      <c r="AF13" s="197">
        <v>150</v>
      </c>
      <c r="AG13" s="198">
        <v>155</v>
      </c>
      <c r="AH13" s="196">
        <v>189</v>
      </c>
      <c r="AI13" s="197">
        <v>188</v>
      </c>
      <c r="AJ13" s="197">
        <v>178</v>
      </c>
      <c r="AK13" s="197">
        <v>156</v>
      </c>
      <c r="AL13" s="198">
        <v>148</v>
      </c>
      <c r="AM13" s="196">
        <v>302</v>
      </c>
      <c r="AN13" s="197">
        <v>312</v>
      </c>
      <c r="AO13" s="197">
        <v>312</v>
      </c>
      <c r="AP13" s="197">
        <v>214</v>
      </c>
      <c r="AQ13" s="198">
        <v>208</v>
      </c>
      <c r="AR13" s="196"/>
      <c r="AS13" s="197"/>
      <c r="AT13" s="197"/>
      <c r="AU13" s="197"/>
      <c r="AV13" s="198"/>
      <c r="AW13" s="102">
        <f t="shared" si="0"/>
        <v>36901</v>
      </c>
      <c r="AX13">
        <v>48</v>
      </c>
      <c r="AY13" s="144">
        <v>4</v>
      </c>
      <c r="AZ13" s="159">
        <v>52</v>
      </c>
      <c r="BA13" s="144">
        <v>3</v>
      </c>
      <c r="BB13" s="159">
        <v>58</v>
      </c>
      <c r="BC13" s="144">
        <v>-5</v>
      </c>
      <c r="BD13" s="134">
        <v>62</v>
      </c>
      <c r="BE13" s="144">
        <v>3</v>
      </c>
      <c r="BF13" s="178">
        <v>102</v>
      </c>
      <c r="BG13" s="49">
        <v>134</v>
      </c>
    </row>
    <row r="14" spans="1:60" x14ac:dyDescent="0.2">
      <c r="A14" s="103">
        <v>36902</v>
      </c>
      <c r="B14" s="216">
        <v>174</v>
      </c>
      <c r="C14" s="217">
        <v>147</v>
      </c>
      <c r="D14" s="216">
        <v>177</v>
      </c>
      <c r="E14" s="218">
        <v>157</v>
      </c>
      <c r="F14" s="219"/>
      <c r="G14" s="216">
        <v>160</v>
      </c>
      <c r="H14" s="218">
        <v>90</v>
      </c>
      <c r="I14" s="211">
        <v>170</v>
      </c>
      <c r="J14" s="211">
        <v>124</v>
      </c>
      <c r="K14" s="211">
        <v>179</v>
      </c>
      <c r="L14" s="211">
        <v>158</v>
      </c>
      <c r="M14" s="238">
        <f>+B14-D14</f>
        <v>-3</v>
      </c>
      <c r="N14" s="238">
        <f>+B14-K14</f>
        <v>-5</v>
      </c>
      <c r="O14" s="238">
        <f>+G14-I14</f>
        <v>-10</v>
      </c>
      <c r="P14" s="238">
        <f>+K14-I14</f>
        <v>9</v>
      </c>
      <c r="Q14" s="238">
        <f>+B14-G14</f>
        <v>14</v>
      </c>
      <c r="R14" s="108">
        <v>320</v>
      </c>
      <c r="S14" s="196">
        <v>205</v>
      </c>
      <c r="T14" s="197">
        <v>205</v>
      </c>
      <c r="U14" s="197">
        <v>165</v>
      </c>
      <c r="V14" s="197">
        <v>170</v>
      </c>
      <c r="W14" s="198">
        <v>180</v>
      </c>
      <c r="X14" s="196">
        <v>210</v>
      </c>
      <c r="Y14" s="197">
        <v>205</v>
      </c>
      <c r="Z14" s="197">
        <v>162</v>
      </c>
      <c r="AA14" s="197">
        <v>167</v>
      </c>
      <c r="AB14" s="198">
        <v>175</v>
      </c>
      <c r="AC14" s="196">
        <v>200</v>
      </c>
      <c r="AD14" s="197">
        <v>190</v>
      </c>
      <c r="AE14" s="197">
        <v>150</v>
      </c>
      <c r="AF14" s="197">
        <v>155</v>
      </c>
      <c r="AG14" s="198">
        <v>160</v>
      </c>
      <c r="AH14" s="196">
        <v>191</v>
      </c>
      <c r="AI14" s="197">
        <v>188</v>
      </c>
      <c r="AJ14" s="197">
        <v>178</v>
      </c>
      <c r="AK14" s="197">
        <v>156</v>
      </c>
      <c r="AL14" s="198">
        <v>150</v>
      </c>
      <c r="AM14" s="196">
        <v>302</v>
      </c>
      <c r="AN14" s="197">
        <v>312</v>
      </c>
      <c r="AO14" s="197">
        <v>310</v>
      </c>
      <c r="AP14" s="197">
        <v>214</v>
      </c>
      <c r="AQ14" s="198">
        <v>208</v>
      </c>
      <c r="AR14" s="196">
        <v>235</v>
      </c>
      <c r="AS14" s="197">
        <v>228</v>
      </c>
      <c r="AT14" s="197">
        <v>117</v>
      </c>
      <c r="AU14" s="197">
        <v>114</v>
      </c>
      <c r="AV14" s="198">
        <v>120</v>
      </c>
      <c r="AW14" s="102">
        <f t="shared" si="0"/>
        <v>36902</v>
      </c>
      <c r="AX14">
        <v>49</v>
      </c>
      <c r="AY14" s="144">
        <v>5</v>
      </c>
      <c r="AZ14" s="159">
        <v>53</v>
      </c>
      <c r="BA14" s="144">
        <v>3</v>
      </c>
      <c r="BB14" s="159">
        <v>55</v>
      </c>
      <c r="BC14" s="144">
        <v>-6</v>
      </c>
      <c r="BD14" s="134">
        <v>70</v>
      </c>
      <c r="BE14" s="144">
        <v>5</v>
      </c>
      <c r="BF14" s="178">
        <v>112</v>
      </c>
      <c r="BG14" s="49">
        <v>134</v>
      </c>
    </row>
    <row r="15" spans="1:60" x14ac:dyDescent="0.2">
      <c r="A15" s="103">
        <v>36903</v>
      </c>
      <c r="B15" s="216">
        <v>174</v>
      </c>
      <c r="C15" s="217">
        <v>147</v>
      </c>
      <c r="D15" s="216">
        <v>177</v>
      </c>
      <c r="E15" s="218">
        <v>157</v>
      </c>
      <c r="F15" s="216"/>
      <c r="G15" s="216">
        <v>160</v>
      </c>
      <c r="H15" s="218">
        <v>90</v>
      </c>
      <c r="I15" s="211">
        <v>170</v>
      </c>
      <c r="J15" s="211">
        <v>124</v>
      </c>
      <c r="K15" s="211">
        <v>179</v>
      </c>
      <c r="L15" s="211">
        <v>158</v>
      </c>
      <c r="M15" s="238">
        <f t="shared" ref="M15:M20" si="6">+B15-D15</f>
        <v>-3</v>
      </c>
      <c r="N15" s="238">
        <f t="shared" ref="N15:N20" si="7">+B15-K15</f>
        <v>-5</v>
      </c>
      <c r="O15" s="238">
        <f t="shared" ref="O15:O20" si="8">+G15-I15</f>
        <v>-10</v>
      </c>
      <c r="P15" s="238">
        <f t="shared" ref="P15:P20" si="9">+K15-I15</f>
        <v>9</v>
      </c>
      <c r="Q15" s="238">
        <f t="shared" ref="Q15:Q20" si="10">+B15-G15</f>
        <v>14</v>
      </c>
      <c r="R15" s="108">
        <v>428.5</v>
      </c>
      <c r="S15" s="196">
        <v>225</v>
      </c>
      <c r="T15" s="197">
        <v>225</v>
      </c>
      <c r="U15" s="197"/>
      <c r="V15" s="197"/>
      <c r="W15" s="198"/>
      <c r="X15" s="196">
        <v>210</v>
      </c>
      <c r="Y15" s="197">
        <v>205</v>
      </c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02">
        <f t="shared" si="0"/>
        <v>36903</v>
      </c>
      <c r="AX15">
        <v>48</v>
      </c>
      <c r="AY15" s="144">
        <v>5</v>
      </c>
      <c r="AZ15" s="159">
        <v>56</v>
      </c>
      <c r="BA15" s="144">
        <v>3</v>
      </c>
      <c r="BB15" s="159">
        <v>55</v>
      </c>
      <c r="BC15" s="144">
        <v>-8</v>
      </c>
      <c r="BD15" s="134">
        <v>55</v>
      </c>
      <c r="BE15" s="144">
        <v>-3</v>
      </c>
      <c r="BF15" s="178">
        <v>104</v>
      </c>
      <c r="BG15" s="49">
        <v>122</v>
      </c>
    </row>
    <row r="16" spans="1:60" x14ac:dyDescent="0.2">
      <c r="A16" s="103">
        <v>36904</v>
      </c>
      <c r="B16" s="216">
        <v>159</v>
      </c>
      <c r="C16" s="217">
        <v>156</v>
      </c>
      <c r="D16" s="216">
        <v>165</v>
      </c>
      <c r="E16" s="218">
        <v>160</v>
      </c>
      <c r="F16" s="216"/>
      <c r="G16" s="216">
        <v>130</v>
      </c>
      <c r="H16" s="218">
        <v>100</v>
      </c>
      <c r="I16" s="211">
        <v>169</v>
      </c>
      <c r="J16" s="211">
        <v>129</v>
      </c>
      <c r="K16" s="211">
        <v>172</v>
      </c>
      <c r="L16" s="211">
        <v>152</v>
      </c>
      <c r="M16" s="238">
        <f t="shared" si="6"/>
        <v>-6</v>
      </c>
      <c r="N16" s="238">
        <f t="shared" si="7"/>
        <v>-13</v>
      </c>
      <c r="O16" s="238">
        <f t="shared" si="8"/>
        <v>-39</v>
      </c>
      <c r="P16" s="238">
        <f t="shared" si="9"/>
        <v>3</v>
      </c>
      <c r="Q16" s="238">
        <f t="shared" si="10"/>
        <v>29</v>
      </c>
      <c r="R16" s="108">
        <v>277.98</v>
      </c>
      <c r="S16" s="196">
        <v>225</v>
      </c>
      <c r="T16" s="197">
        <v>225</v>
      </c>
      <c r="U16" s="197"/>
      <c r="V16" s="197"/>
      <c r="W16" s="198"/>
      <c r="X16" s="196">
        <v>210</v>
      </c>
      <c r="Y16" s="197">
        <v>205</v>
      </c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02">
        <f t="shared" si="0"/>
        <v>36904</v>
      </c>
      <c r="AX16">
        <v>45</v>
      </c>
      <c r="AY16" s="144">
        <v>2</v>
      </c>
      <c r="AZ16" s="159">
        <v>56</v>
      </c>
      <c r="BA16" s="144">
        <v>4</v>
      </c>
      <c r="BB16" s="159">
        <v>61</v>
      </c>
      <c r="BC16" s="144">
        <v>-6</v>
      </c>
      <c r="BD16" s="134">
        <v>57</v>
      </c>
      <c r="BE16" s="144">
        <v>-3</v>
      </c>
      <c r="BF16" s="178">
        <v>81</v>
      </c>
      <c r="BG16" s="49">
        <v>125</v>
      </c>
    </row>
    <row r="17" spans="1:60" x14ac:dyDescent="0.2">
      <c r="A17" s="103">
        <v>36905</v>
      </c>
      <c r="B17" s="216"/>
      <c r="C17" s="217">
        <v>156</v>
      </c>
      <c r="D17" s="216"/>
      <c r="E17" s="218">
        <v>160</v>
      </c>
      <c r="F17" s="216"/>
      <c r="G17" s="216"/>
      <c r="H17" s="218">
        <v>100</v>
      </c>
      <c r="I17" s="211"/>
      <c r="J17" s="211">
        <v>129</v>
      </c>
      <c r="K17" s="211"/>
      <c r="L17" s="211">
        <v>151</v>
      </c>
      <c r="M17" s="238"/>
      <c r="N17" s="238"/>
      <c r="O17" s="238"/>
      <c r="P17" s="238"/>
      <c r="Q17" s="238"/>
      <c r="R17" s="108"/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02">
        <f t="shared" si="0"/>
        <v>36905</v>
      </c>
      <c r="AX17">
        <v>45</v>
      </c>
      <c r="AY17" s="144">
        <v>2</v>
      </c>
      <c r="AZ17" s="159">
        <v>54</v>
      </c>
      <c r="BA17" s="144">
        <v>1</v>
      </c>
      <c r="BB17" s="159">
        <v>61</v>
      </c>
      <c r="BC17" s="144">
        <v>-6</v>
      </c>
      <c r="BD17" s="134">
        <v>59</v>
      </c>
      <c r="BE17" s="144">
        <v>-3</v>
      </c>
      <c r="BF17" s="178">
        <v>68</v>
      </c>
      <c r="BG17" s="49">
        <v>107</v>
      </c>
    </row>
    <row r="18" spans="1:60" x14ac:dyDescent="0.2">
      <c r="A18" s="103">
        <v>36906</v>
      </c>
      <c r="B18" s="216">
        <v>178</v>
      </c>
      <c r="C18" s="217">
        <v>158.5</v>
      </c>
      <c r="D18" s="216">
        <v>182</v>
      </c>
      <c r="E18" s="218">
        <v>164</v>
      </c>
      <c r="F18" s="216"/>
      <c r="G18" s="216">
        <v>172</v>
      </c>
      <c r="H18" s="218">
        <v>105</v>
      </c>
      <c r="I18" s="211">
        <v>182</v>
      </c>
      <c r="J18" s="211">
        <v>134</v>
      </c>
      <c r="K18" s="211">
        <v>187</v>
      </c>
      <c r="L18" s="211">
        <v>159</v>
      </c>
      <c r="M18" s="238">
        <f t="shared" si="6"/>
        <v>-4</v>
      </c>
      <c r="N18" s="238">
        <f t="shared" si="7"/>
        <v>-9</v>
      </c>
      <c r="O18" s="238">
        <f t="shared" si="8"/>
        <v>-10</v>
      </c>
      <c r="P18" s="238">
        <f t="shared" si="9"/>
        <v>5</v>
      </c>
      <c r="Q18" s="238">
        <f t="shared" si="10"/>
        <v>6</v>
      </c>
      <c r="R18" s="108">
        <v>306</v>
      </c>
      <c r="S18" s="196">
        <v>225</v>
      </c>
      <c r="T18" s="197">
        <v>225</v>
      </c>
      <c r="U18" s="197">
        <v>165</v>
      </c>
      <c r="V18" s="197">
        <v>170</v>
      </c>
      <c r="W18" s="198">
        <v>180</v>
      </c>
      <c r="X18" s="196">
        <v>225</v>
      </c>
      <c r="Y18" s="197">
        <v>220</v>
      </c>
      <c r="Z18" s="197">
        <v>160</v>
      </c>
      <c r="AA18" s="197">
        <v>160</v>
      </c>
      <c r="AB18" s="198">
        <v>150</v>
      </c>
      <c r="AC18" s="196">
        <v>205</v>
      </c>
      <c r="AD18" s="197">
        <v>200</v>
      </c>
      <c r="AE18" s="197">
        <v>155</v>
      </c>
      <c r="AF18" s="197">
        <v>155</v>
      </c>
      <c r="AG18" s="198">
        <v>159</v>
      </c>
      <c r="AH18" s="196">
        <v>191</v>
      </c>
      <c r="AI18" s="197">
        <v>188</v>
      </c>
      <c r="AJ18" s="197">
        <v>175</v>
      </c>
      <c r="AK18" s="197">
        <v>151</v>
      </c>
      <c r="AL18" s="198">
        <v>145</v>
      </c>
      <c r="AM18" s="196">
        <v>290</v>
      </c>
      <c r="AN18" s="197">
        <v>300</v>
      </c>
      <c r="AO18" s="197">
        <v>285</v>
      </c>
      <c r="AP18" s="197">
        <v>183</v>
      </c>
      <c r="AQ18" s="198">
        <v>173</v>
      </c>
      <c r="AR18" s="196">
        <v>237</v>
      </c>
      <c r="AS18" s="197">
        <v>228</v>
      </c>
      <c r="AT18" s="197">
        <v>115</v>
      </c>
      <c r="AU18" s="197">
        <v>104</v>
      </c>
      <c r="AV18" s="198">
        <v>120</v>
      </c>
      <c r="AW18" s="228">
        <f t="shared" si="0"/>
        <v>36906</v>
      </c>
      <c r="AX18" s="16">
        <v>45</v>
      </c>
      <c r="AY18" s="229">
        <v>-1</v>
      </c>
      <c r="AZ18" s="230">
        <v>56</v>
      </c>
      <c r="BA18" s="229">
        <v>1</v>
      </c>
      <c r="BB18" s="230">
        <v>58</v>
      </c>
      <c r="BC18" s="229">
        <v>-7</v>
      </c>
      <c r="BD18" s="231">
        <v>58</v>
      </c>
      <c r="BE18" s="229">
        <v>-4</v>
      </c>
      <c r="BF18" s="232">
        <v>108</v>
      </c>
      <c r="BG18" s="234">
        <v>114</v>
      </c>
      <c r="BH18" s="16">
        <v>11500</v>
      </c>
    </row>
    <row r="19" spans="1:60" x14ac:dyDescent="0.2">
      <c r="A19" s="103">
        <v>36907</v>
      </c>
      <c r="B19" s="216">
        <v>178</v>
      </c>
      <c r="C19" s="217">
        <v>159</v>
      </c>
      <c r="D19" s="216">
        <v>182</v>
      </c>
      <c r="E19" s="218">
        <v>164</v>
      </c>
      <c r="F19" s="216"/>
      <c r="G19" s="216">
        <v>172</v>
      </c>
      <c r="H19" s="218">
        <v>105</v>
      </c>
      <c r="I19" s="211">
        <v>182</v>
      </c>
      <c r="J19" s="211">
        <v>134</v>
      </c>
      <c r="K19" s="211">
        <v>187</v>
      </c>
      <c r="L19" s="211">
        <v>159</v>
      </c>
      <c r="M19" s="238">
        <f t="shared" si="6"/>
        <v>-4</v>
      </c>
      <c r="N19" s="238">
        <f t="shared" si="7"/>
        <v>-9</v>
      </c>
      <c r="O19" s="238">
        <f t="shared" si="8"/>
        <v>-10</v>
      </c>
      <c r="P19" s="238">
        <f t="shared" si="9"/>
        <v>5</v>
      </c>
      <c r="Q19" s="238">
        <f t="shared" si="10"/>
        <v>6</v>
      </c>
      <c r="R19" s="108">
        <v>492</v>
      </c>
      <c r="S19" s="196">
        <v>235</v>
      </c>
      <c r="T19" s="197">
        <v>240</v>
      </c>
      <c r="U19" s="197">
        <v>215</v>
      </c>
      <c r="V19" s="197">
        <v>220</v>
      </c>
      <c r="W19" s="198">
        <v>240</v>
      </c>
      <c r="X19" s="196">
        <v>275</v>
      </c>
      <c r="Y19" s="197">
        <v>270</v>
      </c>
      <c r="Z19" s="197">
        <v>175</v>
      </c>
      <c r="AA19" s="197">
        <v>180</v>
      </c>
      <c r="AB19" s="198">
        <v>183</v>
      </c>
      <c r="AC19" s="196">
        <v>225</v>
      </c>
      <c r="AD19" s="197">
        <v>220</v>
      </c>
      <c r="AE19" s="197">
        <v>160</v>
      </c>
      <c r="AF19" s="197">
        <v>164</v>
      </c>
      <c r="AG19" s="198">
        <v>168</v>
      </c>
      <c r="AH19" s="196">
        <v>191</v>
      </c>
      <c r="AI19" s="197">
        <v>188</v>
      </c>
      <c r="AJ19" s="197">
        <v>175</v>
      </c>
      <c r="AK19" s="197">
        <v>151</v>
      </c>
      <c r="AL19" s="198">
        <v>145</v>
      </c>
      <c r="AM19" s="196">
        <v>290</v>
      </c>
      <c r="AN19" s="197">
        <v>300</v>
      </c>
      <c r="AO19" s="197">
        <v>295</v>
      </c>
      <c r="AP19" s="197">
        <v>183</v>
      </c>
      <c r="AQ19" s="198">
        <v>173</v>
      </c>
      <c r="AR19" s="196">
        <v>237</v>
      </c>
      <c r="AS19" s="197">
        <v>228</v>
      </c>
      <c r="AT19" s="197">
        <v>119</v>
      </c>
      <c r="AU19" s="197">
        <v>106</v>
      </c>
      <c r="AV19" s="198">
        <v>120</v>
      </c>
      <c r="AW19" s="102">
        <f t="shared" si="0"/>
        <v>36907</v>
      </c>
      <c r="AX19">
        <v>43</v>
      </c>
      <c r="AY19" s="144">
        <v>-4</v>
      </c>
      <c r="AZ19" s="159">
        <v>54</v>
      </c>
      <c r="BA19" s="144">
        <v>-1</v>
      </c>
      <c r="BB19" s="159">
        <v>60</v>
      </c>
      <c r="BC19" s="144">
        <v>-8</v>
      </c>
      <c r="BD19" s="134">
        <v>48</v>
      </c>
      <c r="BE19" s="144">
        <v>-8</v>
      </c>
      <c r="BF19" s="178">
        <v>112</v>
      </c>
      <c r="BG19" s="49">
        <v>135</v>
      </c>
    </row>
    <row r="20" spans="1:60" x14ac:dyDescent="0.2">
      <c r="A20" s="103">
        <v>36908</v>
      </c>
      <c r="B20" s="216">
        <v>268</v>
      </c>
      <c r="C20" s="217">
        <v>255</v>
      </c>
      <c r="D20" s="216">
        <v>271</v>
      </c>
      <c r="E20" s="218">
        <v>260</v>
      </c>
      <c r="F20" s="216"/>
      <c r="G20" s="216">
        <v>220</v>
      </c>
      <c r="H20" s="218">
        <v>127</v>
      </c>
      <c r="I20" s="211">
        <v>234</v>
      </c>
      <c r="J20" s="211">
        <v>180</v>
      </c>
      <c r="K20" s="211">
        <v>252</v>
      </c>
      <c r="L20" s="211">
        <v>204</v>
      </c>
      <c r="M20" s="238">
        <f t="shared" si="6"/>
        <v>-3</v>
      </c>
      <c r="N20" s="238">
        <f t="shared" si="7"/>
        <v>16</v>
      </c>
      <c r="O20" s="238">
        <f t="shared" si="8"/>
        <v>-14</v>
      </c>
      <c r="P20" s="238">
        <f t="shared" si="9"/>
        <v>18</v>
      </c>
      <c r="Q20" s="238">
        <f t="shared" si="10"/>
        <v>48</v>
      </c>
      <c r="R20" s="108">
        <v>678</v>
      </c>
      <c r="S20" s="196">
        <v>350</v>
      </c>
      <c r="T20" s="197">
        <v>350</v>
      </c>
      <c r="U20" s="197">
        <v>295</v>
      </c>
      <c r="V20" s="197">
        <v>280</v>
      </c>
      <c r="W20" s="198">
        <v>300</v>
      </c>
      <c r="X20" s="196">
        <v>340</v>
      </c>
      <c r="Y20" s="197">
        <v>335</v>
      </c>
      <c r="Z20" s="197">
        <v>210</v>
      </c>
      <c r="AA20" s="197">
        <v>200</v>
      </c>
      <c r="AB20" s="198">
        <v>210</v>
      </c>
      <c r="AC20" s="196">
        <v>275</v>
      </c>
      <c r="AD20" s="197">
        <v>265</v>
      </c>
      <c r="AE20" s="197">
        <v>185</v>
      </c>
      <c r="AF20" s="197">
        <v>180</v>
      </c>
      <c r="AG20" s="198">
        <v>185</v>
      </c>
      <c r="AH20" s="196">
        <v>197</v>
      </c>
      <c r="AI20" s="197">
        <v>198</v>
      </c>
      <c r="AJ20" s="197">
        <v>192</v>
      </c>
      <c r="AK20" s="197">
        <v>156</v>
      </c>
      <c r="AL20" s="198">
        <v>150</v>
      </c>
      <c r="AM20" s="196">
        <v>297</v>
      </c>
      <c r="AN20" s="197">
        <v>300</v>
      </c>
      <c r="AO20" s="197">
        <v>295</v>
      </c>
      <c r="AP20" s="197">
        <v>188</v>
      </c>
      <c r="AQ20" s="198">
        <v>178</v>
      </c>
      <c r="AR20" s="196">
        <v>240</v>
      </c>
      <c r="AS20" s="197">
        <v>235</v>
      </c>
      <c r="AT20" s="197">
        <v>125</v>
      </c>
      <c r="AU20" s="197">
        <v>113</v>
      </c>
      <c r="AV20" s="198">
        <v>120</v>
      </c>
      <c r="AW20" s="102">
        <f t="shared" si="0"/>
        <v>36908</v>
      </c>
      <c r="AX20">
        <v>40</v>
      </c>
      <c r="AY20" s="144">
        <v>-5</v>
      </c>
      <c r="AZ20" s="159">
        <v>52</v>
      </c>
      <c r="BA20" s="144">
        <v>-5</v>
      </c>
      <c r="BB20" s="159">
        <v>62</v>
      </c>
      <c r="BC20" s="144">
        <v>-8</v>
      </c>
      <c r="BD20" s="135">
        <v>55</v>
      </c>
      <c r="BE20" s="144">
        <v>-7</v>
      </c>
      <c r="BF20" s="179">
        <v>106</v>
      </c>
      <c r="BG20" s="49">
        <v>129</v>
      </c>
    </row>
    <row r="21" spans="1:60" x14ac:dyDescent="0.2">
      <c r="A21" s="103">
        <v>36909</v>
      </c>
      <c r="B21" s="216">
        <v>450</v>
      </c>
      <c r="C21" s="217">
        <v>375</v>
      </c>
      <c r="D21" s="216">
        <v>500</v>
      </c>
      <c r="E21" s="218">
        <v>400</v>
      </c>
      <c r="F21" s="216"/>
      <c r="G21" s="216">
        <v>475</v>
      </c>
      <c r="H21" s="218">
        <v>200</v>
      </c>
      <c r="I21" s="211">
        <v>326</v>
      </c>
      <c r="J21" s="211">
        <v>216</v>
      </c>
      <c r="K21" s="211">
        <v>429</v>
      </c>
      <c r="L21" s="211">
        <v>279</v>
      </c>
      <c r="M21" s="238">
        <f>+B21-D21</f>
        <v>-50</v>
      </c>
      <c r="N21" s="238">
        <f>+B21-K21</f>
        <v>21</v>
      </c>
      <c r="O21" s="238">
        <f>+G21-I21</f>
        <v>149</v>
      </c>
      <c r="P21" s="238">
        <f>+K21-I21</f>
        <v>103</v>
      </c>
      <c r="Q21" s="238">
        <f>+B21-G21</f>
        <v>-25</v>
      </c>
      <c r="R21" s="108">
        <v>629</v>
      </c>
      <c r="S21" s="196">
        <v>425</v>
      </c>
      <c r="T21" s="197">
        <v>425</v>
      </c>
      <c r="U21" s="197">
        <v>350</v>
      </c>
      <c r="V21" s="197">
        <v>350</v>
      </c>
      <c r="W21" s="198">
        <v>380</v>
      </c>
      <c r="X21" s="196">
        <v>350</v>
      </c>
      <c r="Y21" s="197">
        <v>350</v>
      </c>
      <c r="Z21" s="197">
        <v>250</v>
      </c>
      <c r="AA21" s="197">
        <v>245</v>
      </c>
      <c r="AB21" s="198">
        <v>250</v>
      </c>
      <c r="AC21" s="196">
        <v>300</v>
      </c>
      <c r="AD21" s="197">
        <v>300</v>
      </c>
      <c r="AE21" s="197">
        <v>220</v>
      </c>
      <c r="AF21" s="197">
        <v>205</v>
      </c>
      <c r="AG21" s="198">
        <v>210</v>
      </c>
      <c r="AH21" s="196">
        <v>207</v>
      </c>
      <c r="AI21" s="197">
        <v>220</v>
      </c>
      <c r="AJ21" s="197">
        <v>200</v>
      </c>
      <c r="AK21" s="197">
        <v>181</v>
      </c>
      <c r="AL21" s="198">
        <v>160</v>
      </c>
      <c r="AM21" s="196">
        <v>310</v>
      </c>
      <c r="AN21" s="197">
        <v>310</v>
      </c>
      <c r="AO21" s="197">
        <v>330</v>
      </c>
      <c r="AP21" s="197">
        <v>198</v>
      </c>
      <c r="AQ21" s="198">
        <v>183</v>
      </c>
      <c r="AR21" s="196">
        <v>250</v>
      </c>
      <c r="AS21" s="197">
        <v>242</v>
      </c>
      <c r="AT21" s="197">
        <v>140</v>
      </c>
      <c r="AU21" s="197">
        <v>121</v>
      </c>
      <c r="AV21" s="198">
        <v>128</v>
      </c>
      <c r="AW21" s="102">
        <f t="shared" si="0"/>
        <v>36909</v>
      </c>
      <c r="AX21">
        <v>42</v>
      </c>
      <c r="AY21" s="144">
        <v>0</v>
      </c>
      <c r="AZ21" s="159">
        <v>52</v>
      </c>
      <c r="BA21" s="144">
        <v>-5</v>
      </c>
      <c r="BB21" s="159">
        <v>65</v>
      </c>
      <c r="BC21" s="144">
        <v>-7</v>
      </c>
      <c r="BD21" s="135">
        <v>57</v>
      </c>
      <c r="BE21" s="144">
        <v>-6</v>
      </c>
      <c r="BF21" s="179">
        <v>92</v>
      </c>
      <c r="BG21" s="49">
        <v>128</v>
      </c>
    </row>
    <row r="22" spans="1:60" x14ac:dyDescent="0.2">
      <c r="A22" s="103">
        <v>36910</v>
      </c>
      <c r="B22" s="216">
        <v>555</v>
      </c>
      <c r="C22" s="217">
        <v>375</v>
      </c>
      <c r="D22" s="216">
        <v>520</v>
      </c>
      <c r="E22" s="218">
        <v>375</v>
      </c>
      <c r="F22" s="216"/>
      <c r="G22" s="216">
        <v>460</v>
      </c>
      <c r="H22" s="218">
        <v>210</v>
      </c>
      <c r="I22" s="211">
        <v>436</v>
      </c>
      <c r="J22" s="211">
        <v>260</v>
      </c>
      <c r="K22" s="211">
        <v>505</v>
      </c>
      <c r="L22" s="211">
        <v>247</v>
      </c>
      <c r="M22" s="238">
        <f>+B22-D22</f>
        <v>35</v>
      </c>
      <c r="N22" s="238">
        <f>+B22-K22</f>
        <v>50</v>
      </c>
      <c r="O22" s="238">
        <f>+G22-I22</f>
        <v>24</v>
      </c>
      <c r="P22" s="238">
        <f>+K22-I22</f>
        <v>69</v>
      </c>
      <c r="Q22" s="238">
        <f>+B22-G22</f>
        <v>95</v>
      </c>
      <c r="R22" s="108">
        <v>154</v>
      </c>
      <c r="S22" s="196">
        <v>425</v>
      </c>
      <c r="T22" s="197">
        <v>425</v>
      </c>
      <c r="U22" s="197">
        <v>310</v>
      </c>
      <c r="V22" s="197">
        <v>310</v>
      </c>
      <c r="W22" s="198">
        <v>350</v>
      </c>
      <c r="X22" s="196">
        <v>325</v>
      </c>
      <c r="Y22" s="197">
        <v>325</v>
      </c>
      <c r="Z22" s="197">
        <v>240</v>
      </c>
      <c r="AA22" s="197">
        <v>240</v>
      </c>
      <c r="AB22" s="198">
        <v>245</v>
      </c>
      <c r="AC22" s="196">
        <v>300</v>
      </c>
      <c r="AD22" s="197">
        <v>300</v>
      </c>
      <c r="AE22" s="197">
        <v>220</v>
      </c>
      <c r="AF22" s="197">
        <v>205</v>
      </c>
      <c r="AG22" s="198">
        <v>210</v>
      </c>
      <c r="AH22" s="196">
        <v>223</v>
      </c>
      <c r="AI22" s="197">
        <v>230</v>
      </c>
      <c r="AJ22" s="197">
        <v>220</v>
      </c>
      <c r="AK22" s="197">
        <v>181</v>
      </c>
      <c r="AL22" s="198">
        <v>165</v>
      </c>
      <c r="AM22" s="196">
        <v>325</v>
      </c>
      <c r="AN22" s="197">
        <v>325</v>
      </c>
      <c r="AO22" s="197">
        <v>330</v>
      </c>
      <c r="AP22" s="197">
        <v>198</v>
      </c>
      <c r="AQ22" s="198">
        <v>183</v>
      </c>
      <c r="AR22" s="196">
        <v>250</v>
      </c>
      <c r="AS22" s="197">
        <v>243</v>
      </c>
      <c r="AT22" s="197">
        <v>150</v>
      </c>
      <c r="AU22" s="197">
        <v>121</v>
      </c>
      <c r="AV22" s="198">
        <v>128</v>
      </c>
      <c r="AW22" s="102">
        <f t="shared" si="0"/>
        <v>36910</v>
      </c>
      <c r="AX22">
        <v>46</v>
      </c>
      <c r="AY22" s="144">
        <v>2</v>
      </c>
      <c r="AZ22" s="136">
        <v>57</v>
      </c>
      <c r="BA22" s="144">
        <v>1</v>
      </c>
      <c r="BB22" s="136">
        <v>65</v>
      </c>
      <c r="BC22" s="144">
        <v>-5</v>
      </c>
      <c r="BD22" s="136">
        <v>61</v>
      </c>
      <c r="BE22" s="144">
        <v>-3</v>
      </c>
      <c r="BF22" s="49">
        <v>85</v>
      </c>
      <c r="BG22" s="49">
        <v>129</v>
      </c>
    </row>
    <row r="23" spans="1:60" x14ac:dyDescent="0.2">
      <c r="A23" s="103">
        <v>36911</v>
      </c>
      <c r="B23" s="216">
        <v>555</v>
      </c>
      <c r="C23" s="217">
        <v>375</v>
      </c>
      <c r="D23" s="216">
        <v>520</v>
      </c>
      <c r="E23" s="218">
        <v>375</v>
      </c>
      <c r="F23" s="216"/>
      <c r="G23" s="216">
        <v>460</v>
      </c>
      <c r="H23" s="218">
        <v>210</v>
      </c>
      <c r="I23" s="211">
        <v>436</v>
      </c>
      <c r="J23" s="211">
        <v>260</v>
      </c>
      <c r="K23" s="211">
        <v>506</v>
      </c>
      <c r="L23" s="211">
        <v>236</v>
      </c>
      <c r="M23" s="238">
        <f>+B23-D23</f>
        <v>35</v>
      </c>
      <c r="N23" s="238">
        <f>+B23-K23</f>
        <v>49</v>
      </c>
      <c r="O23" s="238">
        <f>+G23-I23</f>
        <v>24</v>
      </c>
      <c r="P23" s="238">
        <f>+K23-I23</f>
        <v>70</v>
      </c>
      <c r="Q23" s="238">
        <f>+B23-G23</f>
        <v>95</v>
      </c>
      <c r="R23" s="108"/>
      <c r="S23" s="196">
        <v>425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02">
        <f t="shared" si="0"/>
        <v>36911</v>
      </c>
      <c r="AX23">
        <v>43</v>
      </c>
      <c r="AY23" s="144">
        <v>0</v>
      </c>
      <c r="AZ23" s="136">
        <v>54</v>
      </c>
      <c r="BA23" s="144">
        <v>-2</v>
      </c>
      <c r="BB23" s="136">
        <v>73</v>
      </c>
      <c r="BC23" s="144">
        <v>-1</v>
      </c>
      <c r="BD23" s="136">
        <v>66</v>
      </c>
      <c r="BE23" s="144">
        <v>2</v>
      </c>
      <c r="BF23" s="49">
        <v>81</v>
      </c>
      <c r="BG23" s="49">
        <v>121</v>
      </c>
    </row>
    <row r="24" spans="1:60" x14ac:dyDescent="0.2">
      <c r="A24" s="103">
        <v>36912</v>
      </c>
      <c r="B24" s="216"/>
      <c r="C24" s="217">
        <v>325</v>
      </c>
      <c r="D24" s="216"/>
      <c r="E24" s="218">
        <v>325</v>
      </c>
      <c r="F24" s="216"/>
      <c r="G24" s="216"/>
      <c r="H24" s="218">
        <v>160</v>
      </c>
      <c r="I24" s="211"/>
      <c r="J24" s="211">
        <v>185</v>
      </c>
      <c r="K24" s="211"/>
      <c r="L24" s="211">
        <v>235</v>
      </c>
      <c r="M24" s="238"/>
      <c r="N24" s="238"/>
      <c r="O24" s="238"/>
      <c r="P24" s="238"/>
      <c r="Q24" s="238"/>
      <c r="R24" s="108"/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02">
        <f t="shared" si="0"/>
        <v>36912</v>
      </c>
      <c r="AX24">
        <v>43</v>
      </c>
      <c r="AY24" s="144">
        <v>0</v>
      </c>
      <c r="AZ24" s="136">
        <v>56</v>
      </c>
      <c r="BA24" s="144">
        <v>-1</v>
      </c>
      <c r="BB24" s="136">
        <v>71</v>
      </c>
      <c r="BC24" s="144">
        <v>0</v>
      </c>
      <c r="BD24" s="136">
        <v>71</v>
      </c>
      <c r="BE24" s="144">
        <v>4</v>
      </c>
      <c r="BF24" s="49">
        <v>98</v>
      </c>
      <c r="BG24" s="49">
        <v>94</v>
      </c>
    </row>
    <row r="25" spans="1:60" x14ac:dyDescent="0.2">
      <c r="A25" s="103">
        <v>36913</v>
      </c>
      <c r="B25" s="216">
        <v>481</v>
      </c>
      <c r="C25" s="217">
        <v>325</v>
      </c>
      <c r="D25" s="216">
        <v>479</v>
      </c>
      <c r="E25" s="218">
        <v>325</v>
      </c>
      <c r="F25" s="220"/>
      <c r="G25" s="216">
        <v>340</v>
      </c>
      <c r="H25" s="218">
        <v>160</v>
      </c>
      <c r="I25" s="211">
        <v>267</v>
      </c>
      <c r="J25" s="211">
        <v>185</v>
      </c>
      <c r="K25" s="211">
        <v>320</v>
      </c>
      <c r="L25" s="211">
        <v>202</v>
      </c>
      <c r="M25" s="238">
        <f t="shared" ref="M25:M30" si="11">+B25-D25</f>
        <v>2</v>
      </c>
      <c r="N25" s="238">
        <f t="shared" ref="N25:N30" si="12">+B25-K25</f>
        <v>161</v>
      </c>
      <c r="O25" s="238">
        <f t="shared" ref="O25:O30" si="13">+G25-I25</f>
        <v>73</v>
      </c>
      <c r="P25" s="238">
        <f t="shared" ref="P25:P30" si="14">+K25-I25</f>
        <v>53</v>
      </c>
      <c r="Q25" s="238">
        <f t="shared" ref="Q25:Q30" si="15">+B25-G25</f>
        <v>141</v>
      </c>
      <c r="R25" s="108"/>
      <c r="S25" s="196">
        <v>375</v>
      </c>
      <c r="T25" s="197">
        <v>375</v>
      </c>
      <c r="U25" s="197">
        <v>275</v>
      </c>
      <c r="V25" s="197">
        <v>250</v>
      </c>
      <c r="W25" s="198">
        <v>295</v>
      </c>
      <c r="X25" s="196">
        <v>385</v>
      </c>
      <c r="Y25" s="197">
        <v>380</v>
      </c>
      <c r="Z25" s="197">
        <v>250</v>
      </c>
      <c r="AA25" s="197">
        <v>240</v>
      </c>
      <c r="AB25" s="198">
        <v>250</v>
      </c>
      <c r="AC25" s="196">
        <v>325</v>
      </c>
      <c r="AD25" s="197">
        <v>325</v>
      </c>
      <c r="AE25" s="197">
        <v>245</v>
      </c>
      <c r="AF25" s="197">
        <v>210</v>
      </c>
      <c r="AG25" s="198">
        <v>215</v>
      </c>
      <c r="AH25" s="196">
        <v>247</v>
      </c>
      <c r="AI25" s="197">
        <v>247</v>
      </c>
      <c r="AJ25" s="197">
        <v>260</v>
      </c>
      <c r="AK25" s="197">
        <v>211</v>
      </c>
      <c r="AL25" s="198">
        <v>190</v>
      </c>
      <c r="AM25" s="196">
        <v>353</v>
      </c>
      <c r="AN25" s="197">
        <v>355</v>
      </c>
      <c r="AO25" s="197">
        <v>373</v>
      </c>
      <c r="AP25" s="197">
        <v>243</v>
      </c>
      <c r="AQ25" s="198">
        <v>223</v>
      </c>
      <c r="AR25" s="196">
        <v>250</v>
      </c>
      <c r="AS25" s="197">
        <v>243</v>
      </c>
      <c r="AT25" s="197">
        <v>155</v>
      </c>
      <c r="AU25" s="197">
        <v>130</v>
      </c>
      <c r="AV25" s="198">
        <v>137</v>
      </c>
      <c r="AW25" s="228">
        <f t="shared" si="0"/>
        <v>36913</v>
      </c>
      <c r="AX25" s="16">
        <v>49</v>
      </c>
      <c r="AY25" s="229">
        <v>4</v>
      </c>
      <c r="AZ25" s="230">
        <v>63</v>
      </c>
      <c r="BA25" s="229">
        <v>0</v>
      </c>
      <c r="BB25" s="230">
        <v>65</v>
      </c>
      <c r="BC25" s="229">
        <v>-1</v>
      </c>
      <c r="BD25" s="231">
        <v>72</v>
      </c>
      <c r="BE25" s="229">
        <v>6</v>
      </c>
      <c r="BF25" s="232">
        <v>78</v>
      </c>
      <c r="BG25" s="234">
        <v>143</v>
      </c>
      <c r="BH25" s="16">
        <v>10500</v>
      </c>
    </row>
    <row r="26" spans="1:60" x14ac:dyDescent="0.2">
      <c r="A26" s="103">
        <v>36914</v>
      </c>
      <c r="B26" s="216">
        <v>326</v>
      </c>
      <c r="C26" s="217">
        <v>250</v>
      </c>
      <c r="D26" s="216">
        <v>362</v>
      </c>
      <c r="E26" s="218">
        <v>250</v>
      </c>
      <c r="F26" s="220"/>
      <c r="G26" s="216">
        <v>250</v>
      </c>
      <c r="H26" s="218">
        <v>140</v>
      </c>
      <c r="I26" s="211">
        <v>251</v>
      </c>
      <c r="J26" s="211">
        <v>172</v>
      </c>
      <c r="K26" s="211">
        <v>282</v>
      </c>
      <c r="L26" s="211">
        <v>187</v>
      </c>
      <c r="M26" s="238">
        <f t="shared" si="11"/>
        <v>-36</v>
      </c>
      <c r="N26" s="238">
        <f t="shared" si="12"/>
        <v>44</v>
      </c>
      <c r="O26" s="238">
        <f t="shared" si="13"/>
        <v>-1</v>
      </c>
      <c r="P26" s="238">
        <f t="shared" si="14"/>
        <v>31</v>
      </c>
      <c r="Q26" s="238">
        <f t="shared" si="15"/>
        <v>76</v>
      </c>
      <c r="R26" s="108"/>
      <c r="S26" s="196">
        <v>350</v>
      </c>
      <c r="T26" s="197">
        <v>350</v>
      </c>
      <c r="U26" s="197">
        <v>250</v>
      </c>
      <c r="V26" s="197">
        <v>230</v>
      </c>
      <c r="W26" s="198">
        <v>280</v>
      </c>
      <c r="X26" s="196">
        <v>350</v>
      </c>
      <c r="Y26" s="197">
        <v>345</v>
      </c>
      <c r="Z26" s="197">
        <v>270</v>
      </c>
      <c r="AA26" s="197">
        <v>246</v>
      </c>
      <c r="AB26" s="198">
        <v>258</v>
      </c>
      <c r="AC26" s="196">
        <v>325</v>
      </c>
      <c r="AD26" s="197">
        <v>325</v>
      </c>
      <c r="AE26" s="197">
        <v>255</v>
      </c>
      <c r="AF26" s="197">
        <v>225</v>
      </c>
      <c r="AG26" s="198">
        <v>235</v>
      </c>
      <c r="AH26" s="196">
        <v>272</v>
      </c>
      <c r="AI26" s="197">
        <v>275</v>
      </c>
      <c r="AJ26" s="197">
        <v>265</v>
      </c>
      <c r="AK26" s="197">
        <v>250</v>
      </c>
      <c r="AL26" s="198">
        <v>230</v>
      </c>
      <c r="AM26" s="196">
        <v>357</v>
      </c>
      <c r="AN26" s="197">
        <v>365</v>
      </c>
      <c r="AO26" s="197">
        <v>368</v>
      </c>
      <c r="AP26" s="197">
        <v>260</v>
      </c>
      <c r="AQ26" s="198">
        <v>250</v>
      </c>
      <c r="AR26" s="196">
        <v>262</v>
      </c>
      <c r="AS26" s="197">
        <v>248</v>
      </c>
      <c r="AT26" s="197">
        <v>165</v>
      </c>
      <c r="AU26" s="197">
        <v>162</v>
      </c>
      <c r="AV26" s="198">
        <v>169</v>
      </c>
      <c r="AW26" s="102">
        <f t="shared" si="0"/>
        <v>36914</v>
      </c>
      <c r="AX26">
        <v>48</v>
      </c>
      <c r="AY26" s="144">
        <v>5</v>
      </c>
      <c r="AZ26" s="136">
        <v>52</v>
      </c>
      <c r="BA26" s="144">
        <v>0</v>
      </c>
      <c r="BB26" s="136">
        <v>61</v>
      </c>
      <c r="BC26" s="144">
        <v>-5</v>
      </c>
      <c r="BD26" s="136">
        <v>67</v>
      </c>
      <c r="BE26" s="144">
        <v>3</v>
      </c>
      <c r="BF26" s="49">
        <v>96</v>
      </c>
      <c r="BG26" s="49">
        <v>133</v>
      </c>
    </row>
    <row r="27" spans="1:60" x14ac:dyDescent="0.2">
      <c r="A27" s="103">
        <v>36915</v>
      </c>
      <c r="B27" s="216">
        <v>312</v>
      </c>
      <c r="C27" s="217">
        <v>260</v>
      </c>
      <c r="D27" s="216">
        <v>309</v>
      </c>
      <c r="E27" s="218">
        <v>260</v>
      </c>
      <c r="F27" s="220"/>
      <c r="G27" s="216">
        <v>222</v>
      </c>
      <c r="H27" s="218">
        <v>130</v>
      </c>
      <c r="I27" s="211">
        <v>223</v>
      </c>
      <c r="J27" s="211">
        <v>170</v>
      </c>
      <c r="K27" s="211">
        <v>272</v>
      </c>
      <c r="L27" s="211">
        <v>181</v>
      </c>
      <c r="M27" s="238">
        <f t="shared" si="11"/>
        <v>3</v>
      </c>
      <c r="N27" s="238">
        <f t="shared" si="12"/>
        <v>40</v>
      </c>
      <c r="O27" s="238">
        <f t="shared" si="13"/>
        <v>-1</v>
      </c>
      <c r="P27" s="238">
        <f t="shared" si="14"/>
        <v>49</v>
      </c>
      <c r="Q27" s="238">
        <f t="shared" si="15"/>
        <v>90</v>
      </c>
      <c r="R27" s="108"/>
      <c r="S27" s="196">
        <v>330</v>
      </c>
      <c r="T27" s="197">
        <v>330</v>
      </c>
      <c r="U27" s="197">
        <v>240</v>
      </c>
      <c r="V27" s="197">
        <v>230</v>
      </c>
      <c r="W27" s="198">
        <v>280</v>
      </c>
      <c r="X27" s="196">
        <v>365</v>
      </c>
      <c r="Y27" s="197">
        <v>360</v>
      </c>
      <c r="Z27" s="197">
        <v>250</v>
      </c>
      <c r="AA27" s="197">
        <v>246</v>
      </c>
      <c r="AB27" s="198">
        <v>260</v>
      </c>
      <c r="AC27" s="196">
        <v>325</v>
      </c>
      <c r="AD27" s="197">
        <v>325</v>
      </c>
      <c r="AE27" s="197">
        <v>250</v>
      </c>
      <c r="AF27" s="197">
        <v>225</v>
      </c>
      <c r="AG27" s="198">
        <v>235</v>
      </c>
      <c r="AH27" s="196">
        <v>292</v>
      </c>
      <c r="AI27" s="197">
        <v>290</v>
      </c>
      <c r="AJ27" s="197">
        <v>258</v>
      </c>
      <c r="AK27" s="197">
        <v>245</v>
      </c>
      <c r="AL27" s="198">
        <v>235</v>
      </c>
      <c r="AM27" s="196">
        <v>357</v>
      </c>
      <c r="AN27" s="197">
        <v>365</v>
      </c>
      <c r="AO27" s="197">
        <v>388</v>
      </c>
      <c r="AP27" s="197">
        <v>263</v>
      </c>
      <c r="AQ27" s="198">
        <v>255</v>
      </c>
      <c r="AR27" s="196">
        <v>262</v>
      </c>
      <c r="AS27" s="197">
        <v>253</v>
      </c>
      <c r="AT27" s="197">
        <v>165</v>
      </c>
      <c r="AU27" s="197">
        <v>162</v>
      </c>
      <c r="AV27" s="198">
        <v>170</v>
      </c>
      <c r="AW27" s="102">
        <f t="shared" si="0"/>
        <v>36915</v>
      </c>
      <c r="AX27">
        <v>42</v>
      </c>
      <c r="AY27" s="144">
        <v>1</v>
      </c>
      <c r="AZ27" s="159">
        <v>54</v>
      </c>
      <c r="BA27" s="144">
        <v>-1</v>
      </c>
      <c r="BB27" s="159">
        <v>55</v>
      </c>
      <c r="BC27" s="144">
        <v>-5</v>
      </c>
      <c r="BD27" s="135">
        <v>71</v>
      </c>
      <c r="BE27" s="144">
        <v>4</v>
      </c>
      <c r="BF27" s="179">
        <v>95</v>
      </c>
      <c r="BG27" s="49">
        <v>106</v>
      </c>
    </row>
    <row r="28" spans="1:60" x14ac:dyDescent="0.2">
      <c r="A28" s="103">
        <v>36916</v>
      </c>
      <c r="B28" s="216">
        <v>318</v>
      </c>
      <c r="C28" s="217">
        <v>300</v>
      </c>
      <c r="D28" s="216">
        <v>315</v>
      </c>
      <c r="E28" s="218">
        <v>300</v>
      </c>
      <c r="F28" s="220"/>
      <c r="G28" s="216">
        <v>229</v>
      </c>
      <c r="H28" s="218">
        <v>139</v>
      </c>
      <c r="I28" s="211">
        <v>208</v>
      </c>
      <c r="J28" s="211">
        <v>179</v>
      </c>
      <c r="K28" s="211">
        <v>264</v>
      </c>
      <c r="L28" s="211">
        <v>198</v>
      </c>
      <c r="M28" s="238">
        <f t="shared" si="11"/>
        <v>3</v>
      </c>
      <c r="N28" s="238">
        <f t="shared" si="12"/>
        <v>54</v>
      </c>
      <c r="O28" s="238">
        <f t="shared" si="13"/>
        <v>21</v>
      </c>
      <c r="P28" s="238">
        <f t="shared" si="14"/>
        <v>56</v>
      </c>
      <c r="Q28" s="238">
        <f t="shared" si="15"/>
        <v>89</v>
      </c>
      <c r="R28" s="108"/>
      <c r="S28" s="196">
        <v>330</v>
      </c>
      <c r="T28" s="197">
        <v>330</v>
      </c>
      <c r="U28" s="197">
        <v>250</v>
      </c>
      <c r="V28" s="197">
        <v>230</v>
      </c>
      <c r="W28" s="198">
        <v>285</v>
      </c>
      <c r="X28" s="196">
        <v>380</v>
      </c>
      <c r="Y28" s="197">
        <v>375</v>
      </c>
      <c r="Z28" s="197">
        <v>260</v>
      </c>
      <c r="AA28" s="197">
        <v>246</v>
      </c>
      <c r="AB28" s="198">
        <v>260</v>
      </c>
      <c r="AC28" s="196">
        <v>335</v>
      </c>
      <c r="AD28" s="197">
        <v>335</v>
      </c>
      <c r="AE28" s="197">
        <v>260</v>
      </c>
      <c r="AF28" s="197">
        <v>233</v>
      </c>
      <c r="AG28" s="198">
        <v>248</v>
      </c>
      <c r="AH28" s="196">
        <v>308</v>
      </c>
      <c r="AI28" s="197">
        <v>305</v>
      </c>
      <c r="AJ28" s="197">
        <v>280</v>
      </c>
      <c r="AK28" s="197">
        <v>255</v>
      </c>
      <c r="AL28" s="198">
        <v>240</v>
      </c>
      <c r="AM28" s="196">
        <v>370</v>
      </c>
      <c r="AN28" s="197">
        <v>380</v>
      </c>
      <c r="AO28" s="197">
        <v>408</v>
      </c>
      <c r="AP28" s="197">
        <v>273</v>
      </c>
      <c r="AQ28" s="198">
        <v>265</v>
      </c>
      <c r="AR28" s="196">
        <v>292</v>
      </c>
      <c r="AS28" s="197">
        <v>307</v>
      </c>
      <c r="AT28" s="197">
        <v>175</v>
      </c>
      <c r="AU28" s="197">
        <v>169</v>
      </c>
      <c r="AV28" s="198">
        <v>180</v>
      </c>
      <c r="AW28" s="102">
        <f t="shared" si="0"/>
        <v>36916</v>
      </c>
      <c r="AY28" s="144"/>
      <c r="AZ28" s="159"/>
      <c r="BA28" s="144"/>
      <c r="BB28" s="159"/>
      <c r="BC28" s="144"/>
      <c r="BD28" s="135"/>
      <c r="BE28" s="144"/>
      <c r="BF28" s="179">
        <v>103</v>
      </c>
      <c r="BG28" s="49">
        <v>127</v>
      </c>
    </row>
    <row r="29" spans="1:60" x14ac:dyDescent="0.2">
      <c r="A29" s="103">
        <v>36917</v>
      </c>
      <c r="B29" s="216">
        <v>298</v>
      </c>
      <c r="C29" s="217">
        <v>253</v>
      </c>
      <c r="D29" s="216">
        <v>297</v>
      </c>
      <c r="E29" s="218">
        <v>275</v>
      </c>
      <c r="F29" s="220"/>
      <c r="G29" s="216">
        <v>226</v>
      </c>
      <c r="H29" s="218">
        <v>141</v>
      </c>
      <c r="I29" s="211">
        <v>211</v>
      </c>
      <c r="J29" s="211">
        <v>172</v>
      </c>
      <c r="K29" s="211">
        <v>263</v>
      </c>
      <c r="L29" s="211">
        <v>212</v>
      </c>
      <c r="M29" s="238">
        <f t="shared" si="11"/>
        <v>1</v>
      </c>
      <c r="N29" s="238">
        <f t="shared" si="12"/>
        <v>35</v>
      </c>
      <c r="O29" s="238">
        <f t="shared" si="13"/>
        <v>15</v>
      </c>
      <c r="P29" s="238">
        <f t="shared" si="14"/>
        <v>52</v>
      </c>
      <c r="Q29" s="238">
        <f t="shared" si="15"/>
        <v>72</v>
      </c>
      <c r="R29" s="108"/>
      <c r="S29" s="196">
        <v>385</v>
      </c>
      <c r="T29" s="197">
        <v>385</v>
      </c>
      <c r="U29" s="197"/>
      <c r="V29" s="197"/>
      <c r="W29" s="198"/>
      <c r="X29" s="196">
        <v>390</v>
      </c>
      <c r="Y29" s="197">
        <v>385</v>
      </c>
      <c r="Z29" s="197">
        <v>270</v>
      </c>
      <c r="AA29" s="197">
        <v>255</v>
      </c>
      <c r="AB29" s="198">
        <v>260</v>
      </c>
      <c r="AC29" s="196">
        <v>340</v>
      </c>
      <c r="AD29" s="197">
        <v>340</v>
      </c>
      <c r="AE29" s="197">
        <v>270</v>
      </c>
      <c r="AF29" s="197">
        <v>250</v>
      </c>
      <c r="AG29" s="198">
        <v>255</v>
      </c>
      <c r="AH29" s="196">
        <v>317</v>
      </c>
      <c r="AI29" s="197">
        <v>313</v>
      </c>
      <c r="AJ29" s="197">
        <v>295</v>
      </c>
      <c r="AK29" s="197">
        <v>270</v>
      </c>
      <c r="AL29" s="198">
        <v>265</v>
      </c>
      <c r="AM29" s="196">
        <v>390</v>
      </c>
      <c r="AN29" s="197">
        <v>400</v>
      </c>
      <c r="AO29" s="197">
        <v>408</v>
      </c>
      <c r="AP29" s="197">
        <v>288</v>
      </c>
      <c r="AQ29" s="198">
        <v>280</v>
      </c>
      <c r="AR29" s="196">
        <v>292</v>
      </c>
      <c r="AS29" s="197">
        <v>307</v>
      </c>
      <c r="AT29" s="197">
        <v>185</v>
      </c>
      <c r="AU29" s="197">
        <v>174</v>
      </c>
      <c r="AV29" s="198">
        <v>185</v>
      </c>
      <c r="AW29" s="102">
        <f t="shared" si="0"/>
        <v>36917</v>
      </c>
      <c r="AX29">
        <v>51</v>
      </c>
      <c r="AY29" s="144">
        <v>5</v>
      </c>
      <c r="AZ29" s="159">
        <v>52</v>
      </c>
      <c r="BA29" s="144">
        <v>-4</v>
      </c>
      <c r="BB29" s="159">
        <v>49</v>
      </c>
      <c r="BC29" s="144">
        <v>-9</v>
      </c>
      <c r="BD29" s="135">
        <v>60</v>
      </c>
      <c r="BE29" s="144">
        <v>-3</v>
      </c>
      <c r="BF29" s="179">
        <v>96</v>
      </c>
      <c r="BG29" s="49">
        <v>124</v>
      </c>
    </row>
    <row r="30" spans="1:60" x14ac:dyDescent="0.2">
      <c r="A30" s="103">
        <v>36918</v>
      </c>
      <c r="B30" s="216">
        <v>298</v>
      </c>
      <c r="C30" s="217">
        <v>253</v>
      </c>
      <c r="D30" s="216">
        <v>297</v>
      </c>
      <c r="E30" s="218">
        <v>275</v>
      </c>
      <c r="F30" s="220"/>
      <c r="G30" s="216">
        <v>226</v>
      </c>
      <c r="H30" s="218">
        <v>141</v>
      </c>
      <c r="I30" s="211">
        <v>211</v>
      </c>
      <c r="J30" s="211">
        <v>172</v>
      </c>
      <c r="K30" s="211">
        <v>263</v>
      </c>
      <c r="L30" s="211">
        <v>212</v>
      </c>
      <c r="M30" s="238">
        <f t="shared" si="11"/>
        <v>1</v>
      </c>
      <c r="N30" s="238">
        <f t="shared" si="12"/>
        <v>35</v>
      </c>
      <c r="O30" s="238">
        <f t="shared" si="13"/>
        <v>15</v>
      </c>
      <c r="P30" s="238">
        <f t="shared" si="14"/>
        <v>52</v>
      </c>
      <c r="Q30" s="238">
        <f t="shared" si="15"/>
        <v>72</v>
      </c>
      <c r="R30" s="108"/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02">
        <f t="shared" si="0"/>
        <v>36918</v>
      </c>
      <c r="AX30">
        <v>49</v>
      </c>
      <c r="AY30" s="144">
        <v>-1</v>
      </c>
      <c r="AZ30" s="159">
        <v>57</v>
      </c>
      <c r="BA30" s="144">
        <v>-2</v>
      </c>
      <c r="BB30" s="159">
        <v>56</v>
      </c>
      <c r="BC30" s="144">
        <v>-8</v>
      </c>
      <c r="BD30" s="135">
        <v>54</v>
      </c>
      <c r="BE30" s="144">
        <v>-6</v>
      </c>
      <c r="BF30" s="179">
        <v>80</v>
      </c>
      <c r="BG30" s="49">
        <v>114</v>
      </c>
    </row>
    <row r="31" spans="1:60" x14ac:dyDescent="0.2">
      <c r="A31" s="103">
        <v>36919</v>
      </c>
      <c r="B31" s="216"/>
      <c r="C31" s="217">
        <v>385</v>
      </c>
      <c r="D31" s="216"/>
      <c r="E31" s="218">
        <v>385</v>
      </c>
      <c r="F31" s="220"/>
      <c r="G31" s="216"/>
      <c r="H31" s="218">
        <v>178</v>
      </c>
      <c r="I31" s="211"/>
      <c r="J31" s="211">
        <v>182</v>
      </c>
      <c r="K31" s="213"/>
      <c r="L31" s="211">
        <v>279</v>
      </c>
      <c r="M31" s="238"/>
      <c r="N31" s="238"/>
      <c r="O31" s="238"/>
      <c r="P31" s="238"/>
      <c r="Q31" s="238"/>
      <c r="R31" s="108"/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197"/>
      <c r="AF31" s="197"/>
      <c r="AG31" s="198"/>
      <c r="AH31" s="196"/>
      <c r="AI31" s="197"/>
      <c r="AJ31" s="19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02">
        <f t="shared" si="0"/>
        <v>36919</v>
      </c>
      <c r="AX31">
        <v>44</v>
      </c>
      <c r="AY31">
        <v>-1</v>
      </c>
      <c r="AZ31" s="159">
        <v>53</v>
      </c>
      <c r="BA31">
        <v>-5</v>
      </c>
      <c r="BB31" s="159">
        <v>57</v>
      </c>
      <c r="BC31">
        <v>-8</v>
      </c>
      <c r="BD31" s="135">
        <v>53</v>
      </c>
      <c r="BE31">
        <v>-7</v>
      </c>
      <c r="BF31" s="135">
        <v>68</v>
      </c>
      <c r="BG31" s="49">
        <v>110</v>
      </c>
    </row>
    <row r="32" spans="1:60" x14ac:dyDescent="0.2">
      <c r="A32" s="103">
        <v>36920</v>
      </c>
      <c r="B32" s="216">
        <v>420</v>
      </c>
      <c r="C32" s="217">
        <v>385</v>
      </c>
      <c r="D32" s="216">
        <v>415</v>
      </c>
      <c r="E32" s="218">
        <v>385</v>
      </c>
      <c r="F32" s="220"/>
      <c r="G32" s="216">
        <v>253</v>
      </c>
      <c r="H32" s="218">
        <v>178</v>
      </c>
      <c r="I32" s="211">
        <v>227</v>
      </c>
      <c r="J32" s="211">
        <v>182</v>
      </c>
      <c r="K32" s="211">
        <v>287</v>
      </c>
      <c r="L32" s="211">
        <v>278</v>
      </c>
      <c r="M32" s="238">
        <f>+B32-D32</f>
        <v>5</v>
      </c>
      <c r="N32" s="238">
        <f>+B32-K32</f>
        <v>133</v>
      </c>
      <c r="O32" s="238">
        <f>+G32-I32</f>
        <v>26</v>
      </c>
      <c r="P32" s="238">
        <f>+K32-I32</f>
        <v>60</v>
      </c>
      <c r="Q32" s="238">
        <f>+B32-G32</f>
        <v>167</v>
      </c>
      <c r="R32" s="108"/>
      <c r="S32" s="196"/>
      <c r="T32" s="197"/>
      <c r="U32" s="197"/>
      <c r="V32" s="197"/>
      <c r="W32" s="198"/>
      <c r="X32" s="196">
        <v>390</v>
      </c>
      <c r="Y32" s="197">
        <v>385</v>
      </c>
      <c r="Z32" s="197">
        <v>240</v>
      </c>
      <c r="AA32" s="197">
        <v>230</v>
      </c>
      <c r="AB32" s="198">
        <v>255</v>
      </c>
      <c r="AC32" s="196">
        <v>380</v>
      </c>
      <c r="AD32" s="197">
        <v>375</v>
      </c>
      <c r="AE32" s="197">
        <v>240</v>
      </c>
      <c r="AF32" s="197">
        <v>218</v>
      </c>
      <c r="AG32" s="198">
        <v>240</v>
      </c>
      <c r="AH32" s="196">
        <v>338</v>
      </c>
      <c r="AI32" s="197">
        <v>330</v>
      </c>
      <c r="AJ32" s="197">
        <v>288</v>
      </c>
      <c r="AK32" s="197">
        <v>280</v>
      </c>
      <c r="AL32" s="198">
        <v>272</v>
      </c>
      <c r="AM32" s="196">
        <v>408</v>
      </c>
      <c r="AN32" s="197">
        <v>415</v>
      </c>
      <c r="AO32" s="197">
        <v>423</v>
      </c>
      <c r="AP32" s="197">
        <v>300</v>
      </c>
      <c r="AQ32" s="198">
        <v>295</v>
      </c>
      <c r="AR32" s="196">
        <v>343</v>
      </c>
      <c r="AS32" s="197">
        <v>323</v>
      </c>
      <c r="AT32" s="197">
        <v>190</v>
      </c>
      <c r="AU32" s="197">
        <v>179</v>
      </c>
      <c r="AV32" s="198">
        <v>192</v>
      </c>
      <c r="AW32" s="228">
        <f t="shared" si="0"/>
        <v>36920</v>
      </c>
      <c r="AX32" s="16">
        <v>50</v>
      </c>
      <c r="AY32" s="229">
        <v>4</v>
      </c>
      <c r="AZ32" s="230">
        <v>54</v>
      </c>
      <c r="BA32" s="229">
        <v>-1</v>
      </c>
      <c r="BB32" s="230">
        <v>58</v>
      </c>
      <c r="BC32" s="229">
        <v>-6</v>
      </c>
      <c r="BD32" s="231">
        <v>56</v>
      </c>
      <c r="BE32" s="229">
        <v>-6</v>
      </c>
      <c r="BF32" s="232">
        <v>89</v>
      </c>
      <c r="BG32" s="234">
        <v>108</v>
      </c>
      <c r="BH32" s="16">
        <v>11000</v>
      </c>
    </row>
    <row r="33" spans="1:64" x14ac:dyDescent="0.2">
      <c r="A33" s="103">
        <v>36921</v>
      </c>
      <c r="B33" s="216">
        <v>467</v>
      </c>
      <c r="C33" s="217">
        <v>400</v>
      </c>
      <c r="D33" s="216">
        <v>490</v>
      </c>
      <c r="E33" s="218">
        <v>400</v>
      </c>
      <c r="F33" s="220"/>
      <c r="G33" s="216">
        <v>246</v>
      </c>
      <c r="H33" s="218">
        <v>142</v>
      </c>
      <c r="I33" s="211">
        <v>221</v>
      </c>
      <c r="J33" s="211">
        <v>176</v>
      </c>
      <c r="K33" s="211">
        <v>311</v>
      </c>
      <c r="L33" s="211">
        <v>286</v>
      </c>
      <c r="M33" s="238">
        <f>+B33-D33</f>
        <v>-23</v>
      </c>
      <c r="N33" s="238">
        <f>+B33-K33</f>
        <v>156</v>
      </c>
      <c r="O33" s="238">
        <f>+G33-I33</f>
        <v>25</v>
      </c>
      <c r="P33" s="238">
        <f>+K33-I33</f>
        <v>90</v>
      </c>
      <c r="Q33" s="238">
        <f>+B33-G33</f>
        <v>221</v>
      </c>
      <c r="R33" s="108"/>
      <c r="S33" s="196"/>
      <c r="T33" s="197"/>
      <c r="U33" s="197"/>
      <c r="V33" s="197"/>
      <c r="W33" s="198"/>
      <c r="X33" s="196">
        <v>395</v>
      </c>
      <c r="Y33" s="197">
        <v>390</v>
      </c>
      <c r="Z33" s="197">
        <v>245</v>
      </c>
      <c r="AA33" s="197">
        <v>240</v>
      </c>
      <c r="AB33" s="198">
        <v>280</v>
      </c>
      <c r="AC33" s="196">
        <v>390</v>
      </c>
      <c r="AD33" s="197">
        <v>385</v>
      </c>
      <c r="AE33" s="197">
        <v>240</v>
      </c>
      <c r="AF33" s="197">
        <v>230</v>
      </c>
      <c r="AG33" s="198">
        <v>255</v>
      </c>
      <c r="AH33" s="196">
        <v>378</v>
      </c>
      <c r="AI33" s="197">
        <v>358</v>
      </c>
      <c r="AJ33" s="197">
        <v>295</v>
      </c>
      <c r="AK33" s="197">
        <v>280</v>
      </c>
      <c r="AL33" s="198">
        <v>272</v>
      </c>
      <c r="AM33" s="196">
        <v>411</v>
      </c>
      <c r="AN33" s="197">
        <v>418</v>
      </c>
      <c r="AO33" s="197">
        <v>428</v>
      </c>
      <c r="AP33" s="197">
        <v>305</v>
      </c>
      <c r="AQ33" s="198">
        <v>300</v>
      </c>
      <c r="AR33" s="196">
        <v>372</v>
      </c>
      <c r="AS33" s="197">
        <v>329</v>
      </c>
      <c r="AT33" s="197">
        <v>200</v>
      </c>
      <c r="AU33" s="197">
        <v>179</v>
      </c>
      <c r="AV33" s="198">
        <v>192</v>
      </c>
      <c r="AW33" s="102">
        <f t="shared" si="0"/>
        <v>36921</v>
      </c>
      <c r="AX33">
        <v>46</v>
      </c>
      <c r="AY33">
        <v>3</v>
      </c>
      <c r="AZ33" s="159">
        <v>54</v>
      </c>
      <c r="BA33">
        <v>-4</v>
      </c>
      <c r="BB33" s="159">
        <v>61</v>
      </c>
      <c r="BC33">
        <v>-4</v>
      </c>
      <c r="BD33" s="135">
        <v>59</v>
      </c>
      <c r="BE33">
        <v>-5</v>
      </c>
      <c r="BF33" s="135"/>
    </row>
    <row r="34" spans="1:64" x14ac:dyDescent="0.2">
      <c r="A34" s="103">
        <v>36922</v>
      </c>
      <c r="B34" s="221">
        <v>412</v>
      </c>
      <c r="C34" s="222">
        <v>350</v>
      </c>
      <c r="D34" s="221">
        <v>411</v>
      </c>
      <c r="E34" s="222">
        <v>350</v>
      </c>
      <c r="F34" s="223"/>
      <c r="G34" s="221">
        <v>260</v>
      </c>
      <c r="H34" s="227">
        <v>156</v>
      </c>
      <c r="I34" s="212">
        <v>235</v>
      </c>
      <c r="J34" s="212">
        <v>183</v>
      </c>
      <c r="K34" s="215">
        <v>330</v>
      </c>
      <c r="L34" s="215">
        <v>305</v>
      </c>
      <c r="M34" s="238">
        <f>+B34-D34</f>
        <v>1</v>
      </c>
      <c r="N34" s="238">
        <f>+B34-K34</f>
        <v>82</v>
      </c>
      <c r="O34" s="238">
        <f>+G34-I34</f>
        <v>25</v>
      </c>
      <c r="P34" s="238">
        <f>+K34-I34</f>
        <v>95</v>
      </c>
      <c r="Q34" s="238">
        <f>+B34-G34</f>
        <v>152</v>
      </c>
      <c r="R34" s="108"/>
      <c r="S34" s="201"/>
      <c r="T34" s="202"/>
      <c r="U34" s="202"/>
      <c r="V34" s="202"/>
      <c r="W34" s="203"/>
      <c r="X34" s="201">
        <v>350</v>
      </c>
      <c r="Y34" s="202">
        <v>350</v>
      </c>
      <c r="Z34" s="202">
        <v>240</v>
      </c>
      <c r="AA34" s="202">
        <v>225</v>
      </c>
      <c r="AB34" s="203">
        <v>265</v>
      </c>
      <c r="AC34" s="201">
        <v>350</v>
      </c>
      <c r="AD34" s="202">
        <v>345</v>
      </c>
      <c r="AE34" s="202">
        <v>240</v>
      </c>
      <c r="AF34" s="202">
        <v>230</v>
      </c>
      <c r="AG34" s="203">
        <v>255</v>
      </c>
      <c r="AH34" s="201">
        <v>352</v>
      </c>
      <c r="AI34" s="202">
        <v>358</v>
      </c>
      <c r="AJ34" s="202">
        <v>300</v>
      </c>
      <c r="AK34" s="202">
        <v>280</v>
      </c>
      <c r="AL34" s="203">
        <v>278</v>
      </c>
      <c r="AM34" s="201">
        <v>403</v>
      </c>
      <c r="AN34" s="202">
        <v>412</v>
      </c>
      <c r="AO34" s="202">
        <v>428</v>
      </c>
      <c r="AP34" s="202">
        <v>310</v>
      </c>
      <c r="AQ34" s="203">
        <v>300</v>
      </c>
      <c r="AR34" s="201">
        <v>365</v>
      </c>
      <c r="AS34" s="202">
        <v>337</v>
      </c>
      <c r="AT34" s="202">
        <v>200</v>
      </c>
      <c r="AU34" s="202">
        <v>184</v>
      </c>
      <c r="AV34" s="203">
        <v>198</v>
      </c>
      <c r="AW34" s="102">
        <f t="shared" si="0"/>
        <v>36922</v>
      </c>
      <c r="AZ34" s="178"/>
      <c r="BB34" s="178"/>
      <c r="BD34" s="135"/>
      <c r="BF34" s="135"/>
    </row>
    <row r="35" spans="1:6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 t="shared" ref="B36:L36" si="16">AVERAGE(B4:B33)</f>
        <v>275.95999999999998</v>
      </c>
      <c r="C36" s="83">
        <f t="shared" si="16"/>
        <v>231.15</v>
      </c>
      <c r="D36" s="83">
        <f t="shared" si="16"/>
        <v>277.95999999999998</v>
      </c>
      <c r="E36" s="83">
        <f t="shared" si="16"/>
        <v>235.76666666666668</v>
      </c>
      <c r="F36" s="83"/>
      <c r="G36" s="83">
        <f t="shared" si="16"/>
        <v>219.04</v>
      </c>
      <c r="H36" s="83">
        <f t="shared" si="16"/>
        <v>121.43333333333334</v>
      </c>
      <c r="I36" s="83">
        <f t="shared" si="16"/>
        <v>211.84</v>
      </c>
      <c r="J36" s="83">
        <f t="shared" si="16"/>
        <v>153.30000000000001</v>
      </c>
      <c r="K36" s="83">
        <f t="shared" si="16"/>
        <v>246.84</v>
      </c>
      <c r="L36" s="83">
        <f t="shared" si="16"/>
        <v>191.13333333333333</v>
      </c>
      <c r="M36" s="83">
        <f>AVERAGE(M4:M33)</f>
        <v>-2</v>
      </c>
      <c r="N36" s="83">
        <f>AVERAGE(N4:N33)</f>
        <v>29.12</v>
      </c>
      <c r="O36" s="83">
        <f>AVERAGE(O4:O33)</f>
        <v>7.2</v>
      </c>
      <c r="P36" s="83">
        <f>AVERAGE(P4:P33)</f>
        <v>35</v>
      </c>
      <c r="Q36" s="83">
        <f>AVERAGE(Q4:Q33)</f>
        <v>56.92</v>
      </c>
      <c r="R36" s="21"/>
      <c r="S36" s="21"/>
      <c r="T36" s="21"/>
      <c r="U36" s="21"/>
      <c r="AF36" s="144"/>
      <c r="AG36" s="144"/>
      <c r="AK36" s="21"/>
      <c r="AL36" s="136"/>
      <c r="AM36" s="49"/>
      <c r="AN36" s="49"/>
      <c r="AO36" s="49"/>
      <c r="AP36" s="49"/>
      <c r="AQ36" s="49"/>
      <c r="AR36" s="144"/>
      <c r="AS36" s="21"/>
      <c r="BC36" s="21"/>
    </row>
    <row r="37" spans="1:64" ht="13.5" thickBot="1" x14ac:dyDescent="0.25">
      <c r="A37" s="81" t="s">
        <v>137</v>
      </c>
      <c r="B37" s="83">
        <f t="shared" ref="B37:L37" si="17">MIN(B4:B33)</f>
        <v>145</v>
      </c>
      <c r="C37" s="83">
        <f t="shared" si="17"/>
        <v>130</v>
      </c>
      <c r="D37" s="83">
        <f t="shared" si="17"/>
        <v>144</v>
      </c>
      <c r="E37" s="83">
        <f t="shared" si="17"/>
        <v>135</v>
      </c>
      <c r="F37" s="83"/>
      <c r="G37" s="83">
        <f t="shared" si="17"/>
        <v>124</v>
      </c>
      <c r="H37" s="83">
        <f t="shared" si="17"/>
        <v>70</v>
      </c>
      <c r="I37" s="83">
        <f t="shared" si="17"/>
        <v>136</v>
      </c>
      <c r="J37" s="83">
        <f t="shared" si="17"/>
        <v>102</v>
      </c>
      <c r="K37" s="83">
        <f t="shared" si="17"/>
        <v>152</v>
      </c>
      <c r="L37" s="83">
        <f t="shared" si="17"/>
        <v>150</v>
      </c>
      <c r="M37" s="83">
        <f>MIN(M4:M33)</f>
        <v>-50</v>
      </c>
      <c r="N37" s="83">
        <f>MIN(N4:N33)</f>
        <v>-17</v>
      </c>
      <c r="O37" s="83">
        <f>MIN(O4:O33)</f>
        <v>-39</v>
      </c>
      <c r="P37" s="83">
        <f>MIN(P4:P33)</f>
        <v>3</v>
      </c>
      <c r="Q37" s="83">
        <f>MIN(Q4:Q33)</f>
        <v>-25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138</v>
      </c>
      <c r="B38" s="83">
        <f t="shared" ref="B38:L38" si="18">MAX(B4:B33)</f>
        <v>555</v>
      </c>
      <c r="C38" s="83">
        <f t="shared" si="18"/>
        <v>400</v>
      </c>
      <c r="D38" s="83">
        <f t="shared" si="18"/>
        <v>520</v>
      </c>
      <c r="E38" s="83">
        <f t="shared" si="18"/>
        <v>400</v>
      </c>
      <c r="F38" s="83"/>
      <c r="G38" s="83">
        <f t="shared" si="18"/>
        <v>475</v>
      </c>
      <c r="H38" s="83">
        <f t="shared" si="18"/>
        <v>210</v>
      </c>
      <c r="I38" s="83">
        <f t="shared" si="18"/>
        <v>436</v>
      </c>
      <c r="J38" s="83">
        <f t="shared" si="18"/>
        <v>260</v>
      </c>
      <c r="K38" s="83">
        <f t="shared" si="18"/>
        <v>506</v>
      </c>
      <c r="L38" s="83">
        <f t="shared" si="18"/>
        <v>286</v>
      </c>
      <c r="M38" s="83">
        <f>MAX(M4:M33)</f>
        <v>35</v>
      </c>
      <c r="N38" s="83">
        <f>MAX(N4:N33)</f>
        <v>161</v>
      </c>
      <c r="O38" s="83">
        <f>MAX(O4:O33)</f>
        <v>149</v>
      </c>
      <c r="P38" s="83">
        <f>MAX(P4:P33)</f>
        <v>103</v>
      </c>
      <c r="Q38" s="83">
        <f>MAX(Q4:Q33)</f>
        <v>221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Z39" s="44"/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">
      <c r="B40" s="15" t="s">
        <v>475</v>
      </c>
      <c r="D40" s="1"/>
      <c r="J40" s="235"/>
      <c r="L40" s="15" t="s">
        <v>476</v>
      </c>
      <c r="P40" s="1"/>
      <c r="V40" s="1"/>
      <c r="X40" s="15"/>
      <c r="Z40" s="1"/>
      <c r="AF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7"/>
      <c r="O41" s="7"/>
      <c r="P41" s="14" t="s">
        <v>40</v>
      </c>
      <c r="Q41" s="7"/>
      <c r="R41" s="13" t="s">
        <v>42</v>
      </c>
      <c r="S41" s="7"/>
      <c r="T41" s="13" t="s">
        <v>473</v>
      </c>
      <c r="U41" s="2"/>
      <c r="V41" s="14" t="s">
        <v>474</v>
      </c>
      <c r="W41" s="7"/>
      <c r="X41" s="13" t="s">
        <v>41</v>
      </c>
      <c r="Y41" s="2"/>
      <c r="Z41" s="14" t="s">
        <v>40</v>
      </c>
      <c r="AA41" s="7"/>
      <c r="AB41" s="13" t="s">
        <v>42</v>
      </c>
      <c r="AC41" s="7"/>
      <c r="AD41" s="13" t="s">
        <v>473</v>
      </c>
      <c r="AE41" s="2"/>
      <c r="AF41" s="14" t="s">
        <v>474</v>
      </c>
      <c r="AG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/>
      <c r="O42" s="12"/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1" t="s">
        <v>1</v>
      </c>
      <c r="Z42" s="12" t="s">
        <v>0</v>
      </c>
      <c r="AA42" s="12" t="s">
        <v>1</v>
      </c>
      <c r="AB42" s="10" t="s">
        <v>0</v>
      </c>
      <c r="AC42" s="12" t="s">
        <v>1</v>
      </c>
      <c r="AD42" s="10" t="s">
        <v>0</v>
      </c>
      <c r="AE42" s="11" t="s">
        <v>1</v>
      </c>
      <c r="AF42" s="12" t="s">
        <v>0</v>
      </c>
      <c r="AG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>
        <v>300</v>
      </c>
      <c r="C43" s="138">
        <v>375</v>
      </c>
      <c r="D43" s="146"/>
      <c r="E43" s="147"/>
      <c r="F43" s="146">
        <v>220</v>
      </c>
      <c r="G43" s="145">
        <v>240</v>
      </c>
      <c r="H43" s="146">
        <v>245</v>
      </c>
      <c r="I43" s="147">
        <v>270</v>
      </c>
      <c r="J43" s="146">
        <v>215</v>
      </c>
      <c r="K43" s="147">
        <v>220</v>
      </c>
      <c r="L43" s="142">
        <v>360</v>
      </c>
      <c r="M43" s="138">
        <v>390</v>
      </c>
      <c r="N43" s="138"/>
      <c r="O43" s="138"/>
      <c r="P43" s="146"/>
      <c r="Q43" s="147"/>
      <c r="R43" s="146">
        <v>220</v>
      </c>
      <c r="S43" s="145">
        <v>230</v>
      </c>
      <c r="T43" s="146">
        <v>260</v>
      </c>
      <c r="U43" s="147"/>
      <c r="V43" s="146">
        <v>208</v>
      </c>
      <c r="W43" s="147">
        <v>223</v>
      </c>
      <c r="X43" s="142"/>
      <c r="Y43" s="138"/>
      <c r="Z43" s="146"/>
      <c r="AA43" s="147"/>
      <c r="AB43" s="146"/>
      <c r="AC43" s="145"/>
      <c r="AD43" s="146"/>
      <c r="AE43" s="147"/>
      <c r="AF43" s="146"/>
      <c r="AG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38"/>
      <c r="O44" s="138"/>
      <c r="P44" s="142"/>
      <c r="Q44" s="139"/>
      <c r="R44" s="142"/>
      <c r="S44" s="138"/>
      <c r="T44" s="142"/>
      <c r="U44" s="139"/>
      <c r="V44" s="158"/>
      <c r="W44" s="139"/>
      <c r="X44" s="142"/>
      <c r="Y44" s="138"/>
      <c r="Z44" s="142"/>
      <c r="AA44" s="139"/>
      <c r="AB44" s="142"/>
      <c r="AC44" s="138"/>
      <c r="AD44" s="142"/>
      <c r="AE44" s="139"/>
      <c r="AF44" s="158"/>
      <c r="AG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2"/>
      <c r="O45" s="152"/>
      <c r="P45" s="151"/>
      <c r="Q45" s="152"/>
      <c r="R45" s="151"/>
      <c r="S45" s="153"/>
      <c r="T45" s="151"/>
      <c r="U45" s="153"/>
      <c r="V45" s="151"/>
      <c r="W45" s="153"/>
      <c r="X45" s="151"/>
      <c r="Y45" s="152"/>
      <c r="Z45" s="151"/>
      <c r="AA45" s="152"/>
      <c r="AB45" s="151"/>
      <c r="AC45" s="153"/>
      <c r="AD45" s="151"/>
      <c r="AE45" s="153"/>
      <c r="AF45" s="151"/>
      <c r="AG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>
        <v>250</v>
      </c>
      <c r="C46" s="138">
        <v>300</v>
      </c>
      <c r="D46" s="142"/>
      <c r="E46" s="139"/>
      <c r="F46" s="138"/>
      <c r="G46" s="138"/>
      <c r="H46" s="142"/>
      <c r="I46" s="139">
        <v>245</v>
      </c>
      <c r="J46" s="142"/>
      <c r="K46" s="139">
        <v>180</v>
      </c>
      <c r="L46" s="142">
        <v>300</v>
      </c>
      <c r="M46" s="138"/>
      <c r="N46" s="138"/>
      <c r="O46" s="138"/>
      <c r="P46" s="142"/>
      <c r="Q46" s="139"/>
      <c r="R46" s="138"/>
      <c r="S46" s="138"/>
      <c r="T46" s="142"/>
      <c r="U46" s="139"/>
      <c r="V46" s="142"/>
      <c r="W46" s="139"/>
      <c r="X46" s="142"/>
      <c r="Y46" s="138"/>
      <c r="Z46" s="142"/>
      <c r="AA46" s="139"/>
      <c r="AB46" s="138"/>
      <c r="AC46" s="138"/>
      <c r="AD46" s="142"/>
      <c r="AE46" s="139"/>
      <c r="AF46" s="142"/>
      <c r="AG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38"/>
      <c r="O47" s="138"/>
      <c r="P47" s="142"/>
      <c r="Q47" s="139"/>
      <c r="R47" s="142"/>
      <c r="S47" s="138"/>
      <c r="T47" s="142"/>
      <c r="U47" s="139"/>
      <c r="V47" s="142"/>
      <c r="W47" s="139"/>
      <c r="X47" s="142"/>
      <c r="Y47" s="138"/>
      <c r="Z47" s="142"/>
      <c r="AA47" s="139"/>
      <c r="AB47" s="142"/>
      <c r="AC47" s="138"/>
      <c r="AD47" s="142"/>
      <c r="AE47" s="139"/>
      <c r="AF47" s="142"/>
      <c r="AG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2"/>
      <c r="O48" s="152"/>
      <c r="P48" s="151"/>
      <c r="Q48" s="153"/>
      <c r="R48" s="151"/>
      <c r="S48" s="152"/>
      <c r="T48" s="151"/>
      <c r="U48" s="153"/>
      <c r="V48" s="151"/>
      <c r="W48" s="153"/>
      <c r="X48" s="151"/>
      <c r="Y48" s="152"/>
      <c r="Z48" s="151"/>
      <c r="AA48" s="153"/>
      <c r="AB48" s="151"/>
      <c r="AC48" s="152"/>
      <c r="AD48" s="151"/>
      <c r="AE48" s="153"/>
      <c r="AF48" s="151"/>
      <c r="AG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P50" s="1"/>
      <c r="V50" s="1"/>
      <c r="X50" s="15" t="s">
        <v>22</v>
      </c>
      <c r="Z50" s="1"/>
      <c r="AF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7"/>
      <c r="O51" s="7"/>
      <c r="P51" s="14" t="s">
        <v>40</v>
      </c>
      <c r="Q51" s="7"/>
      <c r="R51" s="13" t="s">
        <v>42</v>
      </c>
      <c r="S51" s="7"/>
      <c r="T51" s="13" t="s">
        <v>473</v>
      </c>
      <c r="U51" s="2"/>
      <c r="V51" s="14" t="s">
        <v>474</v>
      </c>
      <c r="W51" s="7"/>
      <c r="X51" s="13" t="s">
        <v>41</v>
      </c>
      <c r="Y51" s="2"/>
      <c r="Z51" s="14" t="s">
        <v>40</v>
      </c>
      <c r="AA51" s="7"/>
      <c r="AB51" s="13" t="s">
        <v>42</v>
      </c>
      <c r="AC51" s="7"/>
      <c r="AD51" s="13" t="s">
        <v>473</v>
      </c>
      <c r="AE51" s="2"/>
      <c r="AF51" s="14" t="s">
        <v>474</v>
      </c>
      <c r="AG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/>
      <c r="O52" s="12"/>
      <c r="P52" s="12" t="s">
        <v>0</v>
      </c>
      <c r="Q52" s="12" t="s">
        <v>1</v>
      </c>
      <c r="R52" s="10" t="s">
        <v>0</v>
      </c>
      <c r="S52" s="12" t="s">
        <v>1</v>
      </c>
      <c r="T52" s="10" t="s">
        <v>0</v>
      </c>
      <c r="U52" s="11" t="s">
        <v>1</v>
      </c>
      <c r="V52" s="12" t="s">
        <v>0</v>
      </c>
      <c r="W52" s="12" t="s">
        <v>1</v>
      </c>
      <c r="X52" s="10" t="s">
        <v>0</v>
      </c>
      <c r="Y52" s="11" t="s">
        <v>1</v>
      </c>
      <c r="Z52" s="12" t="s">
        <v>0</v>
      </c>
      <c r="AA52" s="12" t="s">
        <v>1</v>
      </c>
      <c r="AB52" s="10" t="s">
        <v>0</v>
      </c>
      <c r="AC52" s="12" t="s">
        <v>1</v>
      </c>
      <c r="AD52" s="10" t="s">
        <v>0</v>
      </c>
      <c r="AE52" s="11" t="s">
        <v>1</v>
      </c>
      <c r="AF52" s="12" t="s">
        <v>0</v>
      </c>
      <c r="AG52" s="12" t="s">
        <v>1</v>
      </c>
    </row>
    <row r="53" spans="2:64" x14ac:dyDescent="0.2">
      <c r="B53" s="142">
        <v>330</v>
      </c>
      <c r="C53" s="138">
        <v>380</v>
      </c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38"/>
      <c r="O53" s="138"/>
      <c r="P53" s="146"/>
      <c r="Q53" s="147"/>
      <c r="R53" s="146"/>
      <c r="S53" s="145"/>
      <c r="T53" s="146"/>
      <c r="U53" s="147"/>
      <c r="V53" s="146"/>
      <c r="W53" s="147"/>
      <c r="X53" s="142"/>
      <c r="Y53" s="138"/>
      <c r="Z53" s="146"/>
      <c r="AA53" s="147"/>
      <c r="AB53" s="146"/>
      <c r="AC53" s="145"/>
      <c r="AD53" s="146"/>
      <c r="AE53" s="147"/>
      <c r="AF53" s="146"/>
      <c r="AG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38"/>
      <c r="O54" s="138"/>
      <c r="P54" s="142"/>
      <c r="Q54" s="139"/>
      <c r="R54" s="142"/>
      <c r="S54" s="138"/>
      <c r="T54" s="142"/>
      <c r="U54" s="139"/>
      <c r="V54" s="158"/>
      <c r="W54" s="139"/>
      <c r="X54" s="142"/>
      <c r="Y54" s="138"/>
      <c r="Z54" s="142"/>
      <c r="AA54" s="139"/>
      <c r="AB54" s="142"/>
      <c r="AC54" s="138"/>
      <c r="AD54" s="142"/>
      <c r="AE54" s="139"/>
      <c r="AF54" s="158"/>
      <c r="AG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2"/>
      <c r="O55" s="152"/>
      <c r="P55" s="151"/>
      <c r="Q55" s="152"/>
      <c r="R55" s="151"/>
      <c r="S55" s="153"/>
      <c r="T55" s="151"/>
      <c r="U55" s="153"/>
      <c r="V55" s="151"/>
      <c r="W55" s="153"/>
      <c r="X55" s="151"/>
      <c r="Y55" s="152"/>
      <c r="Z55" s="151"/>
      <c r="AA55" s="152"/>
      <c r="AB55" s="151"/>
      <c r="AC55" s="153"/>
      <c r="AD55" s="151"/>
      <c r="AE55" s="153"/>
      <c r="AF55" s="151"/>
      <c r="AG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38"/>
      <c r="O56" s="138"/>
      <c r="P56" s="142"/>
      <c r="Q56" s="139"/>
      <c r="R56" s="138"/>
      <c r="S56" s="138"/>
      <c r="T56" s="142"/>
      <c r="U56" s="139"/>
      <c r="V56" s="142"/>
      <c r="W56" s="139"/>
      <c r="X56" s="142"/>
      <c r="Y56" s="138"/>
      <c r="Z56" s="142"/>
      <c r="AA56" s="139"/>
      <c r="AB56" s="138"/>
      <c r="AC56" s="138"/>
      <c r="AD56" s="142"/>
      <c r="AE56" s="139"/>
      <c r="AF56" s="142"/>
      <c r="AG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38"/>
      <c r="O57" s="138"/>
      <c r="P57" s="142"/>
      <c r="Q57" s="139"/>
      <c r="R57" s="142"/>
      <c r="S57" s="138"/>
      <c r="T57" s="142"/>
      <c r="U57" s="139"/>
      <c r="V57" s="142"/>
      <c r="W57" s="139"/>
      <c r="X57" s="142"/>
      <c r="Y57" s="138"/>
      <c r="Z57" s="142"/>
      <c r="AA57" s="139"/>
      <c r="AB57" s="142"/>
      <c r="AC57" s="138"/>
      <c r="AD57" s="142"/>
      <c r="AE57" s="139"/>
      <c r="AF57" s="142"/>
      <c r="AG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2"/>
      <c r="O58" s="152"/>
      <c r="P58" s="151"/>
      <c r="Q58" s="153"/>
      <c r="R58" s="151"/>
      <c r="S58" s="152"/>
      <c r="T58" s="151"/>
      <c r="U58" s="153"/>
      <c r="V58" s="151"/>
      <c r="W58" s="153"/>
      <c r="X58" s="151"/>
      <c r="Y58" s="152"/>
      <c r="Z58" s="151"/>
      <c r="AA58" s="153"/>
      <c r="AB58" s="151"/>
      <c r="AC58" s="152"/>
      <c r="AD58" s="151"/>
      <c r="AE58" s="153"/>
      <c r="AF58" s="151"/>
      <c r="AG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K17" sqref="K17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3.28515625" customWidth="1"/>
  </cols>
  <sheetData>
    <row r="1" spans="1:62" x14ac:dyDescent="0.2">
      <c r="B1" s="1" t="s">
        <v>81</v>
      </c>
      <c r="U1" t="s">
        <v>94</v>
      </c>
      <c r="V1" s="1" t="s">
        <v>85</v>
      </c>
      <c r="AB1" s="1"/>
      <c r="AT1">
        <v>115</v>
      </c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12</v>
      </c>
      <c r="AB2" s="14"/>
      <c r="AC2" s="7"/>
      <c r="AD2" s="14"/>
      <c r="AE2" s="104"/>
      <c r="AF2" s="13" t="s">
        <v>13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">
      <c r="A4" s="103">
        <v>36861</v>
      </c>
      <c r="B4" s="216">
        <v>267</v>
      </c>
      <c r="C4" s="217">
        <v>218</v>
      </c>
      <c r="D4" s="216">
        <v>270</v>
      </c>
      <c r="E4" s="218">
        <v>218</v>
      </c>
      <c r="F4" s="216">
        <v>250</v>
      </c>
      <c r="G4" s="216">
        <v>137</v>
      </c>
      <c r="H4" s="174">
        <v>224</v>
      </c>
      <c r="I4" s="174">
        <v>140</v>
      </c>
      <c r="J4" s="210"/>
      <c r="K4" s="210"/>
      <c r="L4" s="210"/>
      <c r="M4" s="210"/>
      <c r="N4" s="174">
        <v>250</v>
      </c>
      <c r="O4" s="174">
        <v>218</v>
      </c>
      <c r="P4" s="210"/>
      <c r="Q4" s="210"/>
      <c r="R4" s="210"/>
      <c r="S4" s="210"/>
      <c r="T4" s="102">
        <f t="shared" ref="T4:T34" si="0">A4</f>
        <v>36861</v>
      </c>
      <c r="U4">
        <v>250</v>
      </c>
      <c r="V4" s="193">
        <v>310</v>
      </c>
      <c r="W4" s="194">
        <v>310</v>
      </c>
      <c r="X4" s="194">
        <v>190</v>
      </c>
      <c r="Y4" s="194">
        <v>206</v>
      </c>
      <c r="Z4" s="195">
        <v>241</v>
      </c>
      <c r="AA4" s="193">
        <v>275</v>
      </c>
      <c r="AB4" s="194">
        <v>273</v>
      </c>
      <c r="AC4" s="194">
        <v>190</v>
      </c>
      <c r="AD4" s="194">
        <v>197</v>
      </c>
      <c r="AE4" s="195">
        <v>210</v>
      </c>
      <c r="AF4" s="193">
        <v>200</v>
      </c>
      <c r="AG4" s="194">
        <v>200</v>
      </c>
      <c r="AH4" s="194">
        <v>138</v>
      </c>
      <c r="AI4" s="194">
        <v>140</v>
      </c>
      <c r="AJ4" s="195">
        <v>154</v>
      </c>
      <c r="AK4" s="193">
        <v>217</v>
      </c>
      <c r="AL4" s="194">
        <v>215</v>
      </c>
      <c r="AM4" s="194">
        <v>150</v>
      </c>
      <c r="AN4" s="194">
        <v>156</v>
      </c>
      <c r="AO4" s="195">
        <v>163</v>
      </c>
      <c r="AP4" s="193">
        <v>121</v>
      </c>
      <c r="AQ4" s="194">
        <v>124</v>
      </c>
      <c r="AR4" s="194">
        <v>126</v>
      </c>
      <c r="AS4" s="194">
        <v>117</v>
      </c>
      <c r="AT4" s="195">
        <v>106</v>
      </c>
      <c r="AU4" s="193">
        <v>195</v>
      </c>
      <c r="AV4" s="194">
        <v>196</v>
      </c>
      <c r="AW4" s="194">
        <v>199</v>
      </c>
      <c r="AX4" s="194">
        <v>160</v>
      </c>
      <c r="AY4" s="195">
        <v>151</v>
      </c>
      <c r="AZ4" s="144"/>
      <c r="BA4" s="134">
        <v>1</v>
      </c>
      <c r="BB4" s="144"/>
      <c r="BC4" s="178"/>
      <c r="BH4">
        <v>115</v>
      </c>
    </row>
    <row r="5" spans="1:62" x14ac:dyDescent="0.2">
      <c r="A5" s="103">
        <v>36862</v>
      </c>
      <c r="B5" s="216">
        <v>267</v>
      </c>
      <c r="C5" s="217">
        <v>218</v>
      </c>
      <c r="D5" s="216">
        <v>270</v>
      </c>
      <c r="E5" s="218">
        <v>218</v>
      </c>
      <c r="F5" s="219">
        <v>244</v>
      </c>
      <c r="G5" s="216">
        <v>137</v>
      </c>
      <c r="H5" s="170">
        <v>168</v>
      </c>
      <c r="I5" s="170">
        <v>137</v>
      </c>
      <c r="J5" s="211"/>
      <c r="K5" s="211"/>
      <c r="L5" s="211"/>
      <c r="M5" s="211"/>
      <c r="N5" s="170">
        <v>244</v>
      </c>
      <c r="O5" s="170">
        <v>219</v>
      </c>
      <c r="P5" s="211"/>
      <c r="Q5" s="211"/>
      <c r="R5" s="211"/>
      <c r="S5" s="211"/>
      <c r="T5" s="102">
        <f t="shared" si="0"/>
        <v>36862</v>
      </c>
      <c r="U5">
        <v>235</v>
      </c>
      <c r="V5" s="196">
        <v>310</v>
      </c>
      <c r="W5" s="197">
        <v>310</v>
      </c>
      <c r="X5" s="197">
        <v>190</v>
      </c>
      <c r="Y5" s="197">
        <v>206</v>
      </c>
      <c r="Z5" s="198">
        <v>241</v>
      </c>
      <c r="AA5" s="196">
        <v>275</v>
      </c>
      <c r="AB5" s="197">
        <v>273</v>
      </c>
      <c r="AC5" s="197">
        <v>190</v>
      </c>
      <c r="AD5" s="197">
        <v>197</v>
      </c>
      <c r="AE5" s="198">
        <v>210</v>
      </c>
      <c r="AF5" s="196">
        <v>200</v>
      </c>
      <c r="AG5" s="197">
        <v>200</v>
      </c>
      <c r="AH5" s="197">
        <v>138</v>
      </c>
      <c r="AI5" s="197">
        <v>140</v>
      </c>
      <c r="AJ5" s="198">
        <v>154</v>
      </c>
      <c r="AK5" s="196">
        <v>217</v>
      </c>
      <c r="AL5" s="197">
        <v>215</v>
      </c>
      <c r="AM5" s="197">
        <v>150</v>
      </c>
      <c r="AN5" s="197">
        <v>156</v>
      </c>
      <c r="AO5" s="198">
        <v>163</v>
      </c>
      <c r="AP5" s="196">
        <v>121</v>
      </c>
      <c r="AQ5" s="197">
        <v>124</v>
      </c>
      <c r="AR5" s="197">
        <v>126</v>
      </c>
      <c r="AS5" s="197">
        <v>117</v>
      </c>
      <c r="AT5" s="198">
        <v>106</v>
      </c>
      <c r="AU5" s="196">
        <v>195</v>
      </c>
      <c r="AV5" s="197">
        <v>196</v>
      </c>
      <c r="AW5" s="197">
        <v>199</v>
      </c>
      <c r="AX5" s="197">
        <v>160</v>
      </c>
      <c r="AY5" s="198">
        <v>151</v>
      </c>
      <c r="AZ5" s="144"/>
      <c r="BA5" s="134">
        <v>2</v>
      </c>
      <c r="BB5" s="144"/>
      <c r="BC5" s="178"/>
      <c r="BH5">
        <v>85</v>
      </c>
    </row>
    <row r="6" spans="1:62" x14ac:dyDescent="0.2">
      <c r="A6" s="103">
        <v>36863</v>
      </c>
      <c r="B6" s="220"/>
      <c r="C6" s="217">
        <v>255</v>
      </c>
      <c r="D6" s="216"/>
      <c r="E6" s="218">
        <v>250</v>
      </c>
      <c r="F6" s="219"/>
      <c r="G6" s="216"/>
      <c r="H6" s="170"/>
      <c r="I6" s="170">
        <v>228</v>
      </c>
      <c r="J6" s="211"/>
      <c r="K6" s="211"/>
      <c r="L6" s="211"/>
      <c r="M6" s="211"/>
      <c r="N6" s="170"/>
      <c r="O6" s="170">
        <v>163</v>
      </c>
      <c r="P6" s="211"/>
      <c r="Q6" s="211"/>
      <c r="R6" s="211"/>
      <c r="S6" s="211"/>
      <c r="T6" s="102">
        <f t="shared" si="0"/>
        <v>36863</v>
      </c>
      <c r="V6" s="199"/>
      <c r="W6" s="200"/>
      <c r="X6" s="197"/>
      <c r="Y6" s="197"/>
      <c r="Z6" s="198"/>
      <c r="AA6" s="196"/>
      <c r="AB6" s="197"/>
      <c r="AC6" s="197"/>
      <c r="AD6" s="197"/>
      <c r="AE6" s="198"/>
      <c r="AF6" s="196"/>
      <c r="AG6" s="197"/>
      <c r="AH6" s="197"/>
      <c r="AI6" s="197"/>
      <c r="AJ6" s="198"/>
      <c r="AK6" s="196"/>
      <c r="AL6" s="197"/>
      <c r="AM6" s="197"/>
      <c r="AN6" s="197"/>
      <c r="AO6" s="198"/>
      <c r="AP6" s="196"/>
      <c r="AQ6" s="197"/>
      <c r="AR6" s="197"/>
      <c r="AS6" s="197"/>
      <c r="AT6" s="198"/>
      <c r="AU6" s="196"/>
      <c r="AV6" s="197"/>
      <c r="AW6" s="197"/>
      <c r="AX6" s="197"/>
      <c r="AY6" s="198"/>
      <c r="AZ6" s="144"/>
      <c r="BA6" s="134">
        <v>3</v>
      </c>
      <c r="BB6" s="144"/>
      <c r="BC6" s="178"/>
    </row>
    <row r="7" spans="1:62" x14ac:dyDescent="0.2">
      <c r="A7" s="103">
        <v>36864</v>
      </c>
      <c r="B7" s="216">
        <v>277</v>
      </c>
      <c r="C7" s="217">
        <v>255</v>
      </c>
      <c r="D7" s="216">
        <v>283</v>
      </c>
      <c r="E7" s="218">
        <v>250</v>
      </c>
      <c r="F7" s="219">
        <v>243</v>
      </c>
      <c r="G7" s="216">
        <v>195</v>
      </c>
      <c r="H7" s="170">
        <v>202</v>
      </c>
      <c r="I7" s="170">
        <v>149</v>
      </c>
      <c r="J7" s="211"/>
      <c r="K7" s="211"/>
      <c r="L7" s="211"/>
      <c r="M7" s="211"/>
      <c r="N7" s="170">
        <v>243</v>
      </c>
      <c r="O7" s="170">
        <v>151</v>
      </c>
      <c r="P7" s="211"/>
      <c r="Q7" s="211"/>
      <c r="R7" s="211"/>
      <c r="S7" s="211"/>
      <c r="T7" s="102">
        <f t="shared" si="0"/>
        <v>36864</v>
      </c>
      <c r="U7">
        <v>250</v>
      </c>
      <c r="V7" s="199">
        <v>600</v>
      </c>
      <c r="W7" s="200">
        <v>600</v>
      </c>
      <c r="X7" s="197">
        <v>275</v>
      </c>
      <c r="Y7" s="197">
        <v>280</v>
      </c>
      <c r="Z7" s="198">
        <v>340</v>
      </c>
      <c r="AA7" s="196">
        <v>575</v>
      </c>
      <c r="AB7" s="197">
        <v>570</v>
      </c>
      <c r="AC7" s="197">
        <v>280</v>
      </c>
      <c r="AD7" s="197">
        <v>270</v>
      </c>
      <c r="AE7" s="198">
        <v>285</v>
      </c>
      <c r="AF7" s="196">
        <v>355</v>
      </c>
      <c r="AG7" s="197">
        <v>352</v>
      </c>
      <c r="AH7" s="197">
        <v>190</v>
      </c>
      <c r="AI7" s="197">
        <v>200</v>
      </c>
      <c r="AJ7" s="198">
        <v>205</v>
      </c>
      <c r="AK7" s="196">
        <v>395</v>
      </c>
      <c r="AL7" s="197">
        <v>391</v>
      </c>
      <c r="AM7" s="197">
        <v>217</v>
      </c>
      <c r="AN7" s="197">
        <v>223</v>
      </c>
      <c r="AO7" s="198">
        <v>230</v>
      </c>
      <c r="AP7" s="196">
        <v>200</v>
      </c>
      <c r="AQ7" s="197">
        <v>200</v>
      </c>
      <c r="AR7" s="197">
        <v>168</v>
      </c>
      <c r="AS7" s="197">
        <v>159</v>
      </c>
      <c r="AT7" s="198">
        <v>146</v>
      </c>
      <c r="AU7" s="196">
        <v>239</v>
      </c>
      <c r="AV7" s="197">
        <v>249</v>
      </c>
      <c r="AW7" s="197">
        <v>252</v>
      </c>
      <c r="AX7" s="197">
        <v>190</v>
      </c>
      <c r="AY7" s="198">
        <v>171</v>
      </c>
      <c r="AZ7" s="144"/>
      <c r="BA7" s="134">
        <v>4</v>
      </c>
      <c r="BB7" s="144"/>
      <c r="BC7" s="178"/>
      <c r="BH7">
        <v>117</v>
      </c>
    </row>
    <row r="8" spans="1:62" x14ac:dyDescent="0.2">
      <c r="A8" s="103">
        <v>36865</v>
      </c>
      <c r="B8" s="216">
        <v>278</v>
      </c>
      <c r="C8" s="217">
        <v>240</v>
      </c>
      <c r="D8" s="216">
        <v>281</v>
      </c>
      <c r="E8" s="218">
        <v>240</v>
      </c>
      <c r="F8" s="219">
        <v>250</v>
      </c>
      <c r="G8" s="216">
        <v>227</v>
      </c>
      <c r="H8" s="170">
        <v>246</v>
      </c>
      <c r="I8" s="170">
        <v>204</v>
      </c>
      <c r="J8" s="211"/>
      <c r="K8" s="211"/>
      <c r="L8" s="211"/>
      <c r="M8" s="211"/>
      <c r="N8" s="170">
        <v>216</v>
      </c>
      <c r="O8" s="170">
        <v>199</v>
      </c>
      <c r="P8" s="211"/>
      <c r="Q8" s="211"/>
      <c r="R8" s="211"/>
      <c r="S8" s="211"/>
      <c r="T8" s="102">
        <f t="shared" si="0"/>
        <v>36865</v>
      </c>
      <c r="U8">
        <v>250</v>
      </c>
      <c r="V8" s="196">
        <v>700</v>
      </c>
      <c r="W8" s="197">
        <v>700</v>
      </c>
      <c r="X8" s="197">
        <v>375</v>
      </c>
      <c r="Y8" s="197"/>
      <c r="Z8" s="198"/>
      <c r="AA8" s="196">
        <v>675</v>
      </c>
      <c r="AB8" s="197">
        <v>665</v>
      </c>
      <c r="AC8" s="197">
        <v>300</v>
      </c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>
        <v>5</v>
      </c>
      <c r="BB8" s="144"/>
      <c r="BC8" s="178"/>
      <c r="BH8">
        <v>120</v>
      </c>
    </row>
    <row r="9" spans="1:62" x14ac:dyDescent="0.2">
      <c r="A9" s="103">
        <v>36866</v>
      </c>
      <c r="B9" s="216">
        <v>368</v>
      </c>
      <c r="C9" s="217">
        <v>260</v>
      </c>
      <c r="D9" s="216">
        <v>368</v>
      </c>
      <c r="E9" s="218">
        <v>260</v>
      </c>
      <c r="F9" s="219">
        <v>406</v>
      </c>
      <c r="G9" s="216">
        <v>253</v>
      </c>
      <c r="H9" s="170">
        <v>250</v>
      </c>
      <c r="I9" s="170">
        <v>213</v>
      </c>
      <c r="J9" s="211"/>
      <c r="K9" s="211"/>
      <c r="L9" s="211"/>
      <c r="M9" s="211"/>
      <c r="N9" s="170">
        <v>250</v>
      </c>
      <c r="O9" s="170">
        <v>250</v>
      </c>
      <c r="P9" s="211"/>
      <c r="Q9" s="211"/>
      <c r="R9" s="211"/>
      <c r="S9" s="211"/>
      <c r="T9" s="102">
        <f t="shared" si="0"/>
        <v>36866</v>
      </c>
      <c r="U9">
        <v>250</v>
      </c>
      <c r="V9" s="196">
        <v>700</v>
      </c>
      <c r="W9" s="197">
        <v>675</v>
      </c>
      <c r="X9" s="197">
        <v>375</v>
      </c>
      <c r="Y9" s="197">
        <v>375</v>
      </c>
      <c r="Z9" s="198">
        <v>400</v>
      </c>
      <c r="AA9" s="196">
        <v>575</v>
      </c>
      <c r="AB9" s="197">
        <v>560</v>
      </c>
      <c r="AC9" s="197">
        <v>300</v>
      </c>
      <c r="AD9" s="197">
        <v>250</v>
      </c>
      <c r="AE9" s="198">
        <v>260</v>
      </c>
      <c r="AF9" s="196"/>
      <c r="AG9" s="197"/>
      <c r="AH9" s="197"/>
      <c r="AI9" s="197"/>
      <c r="AJ9" s="198"/>
      <c r="AK9" s="196"/>
      <c r="AL9" s="197"/>
      <c r="AM9" s="197"/>
      <c r="AN9" s="197"/>
      <c r="AO9" s="198"/>
      <c r="AP9" s="196"/>
      <c r="AQ9" s="197"/>
      <c r="AR9" s="197"/>
      <c r="AS9" s="197"/>
      <c r="AT9" s="198"/>
      <c r="AU9" s="196"/>
      <c r="AV9" s="197"/>
      <c r="AW9" s="197"/>
      <c r="AX9" s="197"/>
      <c r="AY9" s="198"/>
      <c r="AZ9" s="144"/>
      <c r="BA9" s="134">
        <v>6</v>
      </c>
      <c r="BB9" s="144"/>
      <c r="BC9" s="178"/>
      <c r="BH9">
        <v>112</v>
      </c>
    </row>
    <row r="10" spans="1:62" x14ac:dyDescent="0.2">
      <c r="A10" s="103">
        <v>36867</v>
      </c>
      <c r="B10" s="216">
        <v>650</v>
      </c>
      <c r="C10" s="217">
        <v>500</v>
      </c>
      <c r="D10" s="216">
        <v>600</v>
      </c>
      <c r="E10" s="218">
        <v>500</v>
      </c>
      <c r="F10" s="219">
        <v>256</v>
      </c>
      <c r="G10" s="216">
        <v>253</v>
      </c>
      <c r="H10" s="170">
        <v>275</v>
      </c>
      <c r="I10" s="170">
        <v>227</v>
      </c>
      <c r="J10" s="211" t="s">
        <v>462</v>
      </c>
      <c r="K10" s="211"/>
      <c r="L10" s="211"/>
      <c r="M10" s="211"/>
      <c r="N10" s="170">
        <v>250</v>
      </c>
      <c r="O10" s="170">
        <v>250</v>
      </c>
      <c r="P10" s="211" t="s">
        <v>462</v>
      </c>
      <c r="Q10" s="211"/>
      <c r="R10" s="211"/>
      <c r="S10" s="211"/>
      <c r="T10" s="102">
        <f t="shared" si="0"/>
        <v>36867</v>
      </c>
      <c r="U10">
        <v>250</v>
      </c>
      <c r="V10" s="196">
        <v>850</v>
      </c>
      <c r="W10" s="197"/>
      <c r="X10" s="197"/>
      <c r="Y10" s="197"/>
      <c r="Z10" s="198"/>
      <c r="AA10" s="196"/>
      <c r="AB10" s="197"/>
      <c r="AC10" s="197"/>
      <c r="AD10" s="197"/>
      <c r="AE10" s="198"/>
      <c r="AF10" s="196"/>
      <c r="AG10" s="197"/>
      <c r="AH10" s="197"/>
      <c r="AI10" s="197"/>
      <c r="AJ10" s="198"/>
      <c r="AK10" s="196"/>
      <c r="AL10" s="197"/>
      <c r="AM10" s="197"/>
      <c r="AN10" s="197"/>
      <c r="AO10" s="198"/>
      <c r="AP10" s="196"/>
      <c r="AQ10" s="197"/>
      <c r="AR10" s="197"/>
      <c r="AS10" s="197"/>
      <c r="AT10" s="198"/>
      <c r="AU10" s="196"/>
      <c r="AV10" s="197"/>
      <c r="AW10" s="197"/>
      <c r="AX10" s="197"/>
      <c r="AY10" s="198"/>
      <c r="AZ10" s="144"/>
      <c r="BA10" s="134">
        <v>7</v>
      </c>
      <c r="BB10" s="144"/>
      <c r="BC10" s="178"/>
      <c r="BH10">
        <v>131</v>
      </c>
    </row>
    <row r="11" spans="1:62" x14ac:dyDescent="0.2">
      <c r="A11" s="103">
        <v>36868</v>
      </c>
      <c r="B11" s="216">
        <v>770</v>
      </c>
      <c r="C11" s="217">
        <v>450</v>
      </c>
      <c r="D11" s="216">
        <v>710</v>
      </c>
      <c r="E11" s="218">
        <v>400</v>
      </c>
      <c r="F11" s="219">
        <v>280</v>
      </c>
      <c r="G11" s="216">
        <v>315</v>
      </c>
      <c r="H11" s="170">
        <v>267</v>
      </c>
      <c r="I11" s="170">
        <v>238</v>
      </c>
      <c r="J11" s="211" t="s">
        <v>463</v>
      </c>
      <c r="K11" s="211"/>
      <c r="L11" s="211"/>
      <c r="M11" s="211"/>
      <c r="N11" s="170">
        <v>250</v>
      </c>
      <c r="O11" s="170">
        <v>250</v>
      </c>
      <c r="P11" s="211" t="s">
        <v>463</v>
      </c>
      <c r="Q11" s="211"/>
      <c r="R11" s="211"/>
      <c r="S11" s="211"/>
      <c r="T11" s="102">
        <f t="shared" si="0"/>
        <v>36868</v>
      </c>
      <c r="U11">
        <v>250</v>
      </c>
      <c r="V11" s="196">
        <v>1000</v>
      </c>
      <c r="W11" s="197">
        <v>900</v>
      </c>
      <c r="X11" s="197">
        <v>400</v>
      </c>
      <c r="Y11" s="197">
        <v>400</v>
      </c>
      <c r="Z11" s="198">
        <v>425</v>
      </c>
      <c r="AA11" s="196">
        <v>650</v>
      </c>
      <c r="AB11" s="197">
        <v>625</v>
      </c>
      <c r="AC11" s="197">
        <v>300</v>
      </c>
      <c r="AD11" s="197">
        <v>250</v>
      </c>
      <c r="AE11" s="198">
        <v>250</v>
      </c>
      <c r="AF11" s="196">
        <v>400</v>
      </c>
      <c r="AG11" s="197">
        <v>450</v>
      </c>
      <c r="AH11" s="197">
        <v>185</v>
      </c>
      <c r="AI11" s="197">
        <v>180</v>
      </c>
      <c r="AJ11" s="198">
        <v>190</v>
      </c>
      <c r="AK11" s="196">
        <v>442</v>
      </c>
      <c r="AL11" s="197">
        <v>442</v>
      </c>
      <c r="AM11" s="197">
        <v>220</v>
      </c>
      <c r="AN11" s="197">
        <v>202</v>
      </c>
      <c r="AO11" s="198">
        <v>208</v>
      </c>
      <c r="AP11" s="196">
        <v>203</v>
      </c>
      <c r="AQ11" s="197">
        <v>208</v>
      </c>
      <c r="AR11" s="197">
        <v>187</v>
      </c>
      <c r="AS11" s="197">
        <v>175</v>
      </c>
      <c r="AT11" s="198">
        <v>154</v>
      </c>
      <c r="AU11" s="196">
        <v>292</v>
      </c>
      <c r="AV11" s="197">
        <v>295</v>
      </c>
      <c r="AW11" s="197">
        <v>290</v>
      </c>
      <c r="AX11" s="197">
        <v>189</v>
      </c>
      <c r="AY11" s="198">
        <v>187</v>
      </c>
      <c r="AZ11" s="144"/>
      <c r="BA11" s="134">
        <v>8</v>
      </c>
      <c r="BB11" s="144"/>
      <c r="BC11" s="178"/>
      <c r="BH11">
        <v>119</v>
      </c>
    </row>
    <row r="12" spans="1:62" x14ac:dyDescent="0.2">
      <c r="A12" s="103">
        <v>36869</v>
      </c>
      <c r="B12" s="216">
        <v>770</v>
      </c>
      <c r="C12" s="217">
        <v>450</v>
      </c>
      <c r="D12" s="216">
        <v>710</v>
      </c>
      <c r="E12" s="218">
        <v>400</v>
      </c>
      <c r="F12" s="219">
        <v>252</v>
      </c>
      <c r="G12" s="216">
        <v>315</v>
      </c>
      <c r="H12" s="170">
        <v>258</v>
      </c>
      <c r="I12" s="170">
        <v>250</v>
      </c>
      <c r="J12" s="211" t="s">
        <v>464</v>
      </c>
      <c r="K12" s="211"/>
      <c r="L12" s="211"/>
      <c r="M12" s="211"/>
      <c r="N12" s="170">
        <v>250</v>
      </c>
      <c r="O12" s="170">
        <v>250</v>
      </c>
      <c r="P12" s="211" t="s">
        <v>464</v>
      </c>
      <c r="Q12" s="211"/>
      <c r="R12" s="211"/>
      <c r="S12" s="211"/>
      <c r="T12" s="102">
        <f t="shared" si="0"/>
        <v>36869</v>
      </c>
      <c r="U12">
        <v>250</v>
      </c>
      <c r="V12" s="196">
        <v>1000</v>
      </c>
      <c r="W12" s="197">
        <v>900</v>
      </c>
      <c r="X12" s="197">
        <v>400</v>
      </c>
      <c r="Y12" s="197">
        <v>400</v>
      </c>
      <c r="Z12" s="198">
        <v>425</v>
      </c>
      <c r="AA12" s="196">
        <v>650</v>
      </c>
      <c r="AB12" s="197">
        <v>625</v>
      </c>
      <c r="AC12" s="197">
        <v>300</v>
      </c>
      <c r="AD12" s="197">
        <v>250</v>
      </c>
      <c r="AE12" s="198">
        <v>250</v>
      </c>
      <c r="AF12" s="196">
        <v>400</v>
      </c>
      <c r="AG12" s="197">
        <v>450</v>
      </c>
      <c r="AH12" s="197">
        <v>185</v>
      </c>
      <c r="AI12" s="197">
        <v>180</v>
      </c>
      <c r="AJ12" s="198">
        <v>190</v>
      </c>
      <c r="AK12" s="196">
        <v>442</v>
      </c>
      <c r="AL12" s="197">
        <v>442</v>
      </c>
      <c r="AM12" s="197">
        <v>220</v>
      </c>
      <c r="AN12" s="197">
        <v>202</v>
      </c>
      <c r="AO12" s="198">
        <v>208</v>
      </c>
      <c r="AP12" s="196">
        <v>203</v>
      </c>
      <c r="AQ12" s="197">
        <v>208</v>
      </c>
      <c r="AR12" s="197">
        <v>187</v>
      </c>
      <c r="AS12" s="197">
        <v>175</v>
      </c>
      <c r="AT12" s="198">
        <v>154</v>
      </c>
      <c r="AU12" s="196">
        <v>292</v>
      </c>
      <c r="AV12" s="197">
        <v>295</v>
      </c>
      <c r="AW12" s="197">
        <v>290</v>
      </c>
      <c r="AX12" s="197">
        <v>189</v>
      </c>
      <c r="AY12" s="198">
        <v>187</v>
      </c>
      <c r="AZ12" s="144"/>
      <c r="BA12" s="134">
        <v>9</v>
      </c>
      <c r="BB12" s="144"/>
      <c r="BC12" s="178"/>
      <c r="BH12">
        <v>90</v>
      </c>
    </row>
    <row r="13" spans="1:62" x14ac:dyDescent="0.2">
      <c r="A13" s="103">
        <v>36870</v>
      </c>
      <c r="B13" s="216"/>
      <c r="C13" s="217">
        <v>2000</v>
      </c>
      <c r="D13" s="216"/>
      <c r="E13" s="218">
        <v>1500</v>
      </c>
      <c r="F13" s="219"/>
      <c r="G13" s="216"/>
      <c r="H13" s="170"/>
      <c r="I13" s="170">
        <v>263</v>
      </c>
      <c r="J13" s="211"/>
      <c r="K13" s="211"/>
      <c r="L13" s="211"/>
      <c r="M13" s="211"/>
      <c r="N13" s="170"/>
      <c r="O13" s="170">
        <v>250</v>
      </c>
      <c r="P13" s="211"/>
      <c r="Q13" s="211"/>
      <c r="R13" s="211"/>
      <c r="S13" s="211"/>
      <c r="T13" s="102">
        <f t="shared" si="0"/>
        <v>36870</v>
      </c>
      <c r="V13" s="196"/>
      <c r="W13" s="197"/>
      <c r="X13" s="197"/>
      <c r="Y13" s="197"/>
      <c r="Z13" s="198"/>
      <c r="AA13" s="196"/>
      <c r="AB13" s="197"/>
      <c r="AC13" s="197"/>
      <c r="AD13" s="197"/>
      <c r="AE13" s="198"/>
      <c r="AF13" s="196"/>
      <c r="AG13" s="197"/>
      <c r="AH13" s="197"/>
      <c r="AI13" s="197"/>
      <c r="AJ13" s="198"/>
      <c r="AK13" s="196"/>
      <c r="AL13" s="197"/>
      <c r="AM13" s="197"/>
      <c r="AN13" s="197"/>
      <c r="AO13" s="198"/>
      <c r="AP13" s="196"/>
      <c r="AQ13" s="197"/>
      <c r="AR13" s="197"/>
      <c r="AS13" s="197"/>
      <c r="AT13" s="198"/>
      <c r="AU13" s="196"/>
      <c r="AV13" s="197"/>
      <c r="AW13" s="197"/>
      <c r="AX13" s="197"/>
      <c r="AY13" s="198"/>
      <c r="AZ13" s="144"/>
      <c r="BA13" s="134">
        <v>10</v>
      </c>
      <c r="BB13" s="144"/>
      <c r="BC13" s="178"/>
    </row>
    <row r="14" spans="1:62" x14ac:dyDescent="0.2">
      <c r="A14" s="103">
        <v>36871</v>
      </c>
      <c r="B14" s="216">
        <v>3060</v>
      </c>
      <c r="C14" s="217">
        <v>2000</v>
      </c>
      <c r="D14" s="216">
        <v>3000</v>
      </c>
      <c r="E14" s="218">
        <v>1500</v>
      </c>
      <c r="F14" s="219">
        <v>308</v>
      </c>
      <c r="G14" s="216">
        <v>375</v>
      </c>
      <c r="H14" s="170">
        <v>250</v>
      </c>
      <c r="I14" s="170">
        <v>243</v>
      </c>
      <c r="J14" s="211"/>
      <c r="K14" s="211"/>
      <c r="L14" s="211"/>
      <c r="M14" s="211"/>
      <c r="N14" s="170">
        <v>278</v>
      </c>
      <c r="O14" s="170">
        <v>265</v>
      </c>
      <c r="P14" s="211"/>
      <c r="Q14" s="211"/>
      <c r="R14" s="211"/>
      <c r="S14" s="211"/>
      <c r="T14" s="102">
        <f t="shared" si="0"/>
        <v>36871</v>
      </c>
      <c r="U14">
        <v>653</v>
      </c>
      <c r="V14" s="196">
        <v>600</v>
      </c>
      <c r="W14" s="197">
        <v>550</v>
      </c>
      <c r="X14" s="197">
        <v>325</v>
      </c>
      <c r="Y14" s="197">
        <v>325</v>
      </c>
      <c r="Z14" s="198">
        <v>375</v>
      </c>
      <c r="AA14" s="196">
        <v>425</v>
      </c>
      <c r="AB14" s="197">
        <v>400</v>
      </c>
      <c r="AC14" s="197"/>
      <c r="AD14" s="197"/>
      <c r="AE14" s="198"/>
      <c r="AF14" s="196"/>
      <c r="AG14" s="197"/>
      <c r="AH14" s="197"/>
      <c r="AI14" s="197"/>
      <c r="AJ14" s="198"/>
      <c r="AK14" s="196"/>
      <c r="AL14" s="197"/>
      <c r="AM14" s="197"/>
      <c r="AN14" s="197"/>
      <c r="AO14" s="198"/>
      <c r="AP14" s="196"/>
      <c r="AQ14" s="197"/>
      <c r="AR14" s="197"/>
      <c r="AS14" s="197"/>
      <c r="AT14" s="198"/>
      <c r="AU14" s="196"/>
      <c r="AV14" s="197"/>
      <c r="AW14" s="197"/>
      <c r="AX14" s="197"/>
      <c r="AY14" s="198"/>
      <c r="AZ14" s="144"/>
      <c r="BA14" s="134">
        <v>11</v>
      </c>
      <c r="BB14" s="144"/>
      <c r="BC14" s="178"/>
      <c r="BH14">
        <v>120</v>
      </c>
    </row>
    <row r="15" spans="1:62" x14ac:dyDescent="0.2">
      <c r="A15" s="103">
        <v>36872</v>
      </c>
      <c r="B15" s="216">
        <v>1120</v>
      </c>
      <c r="C15" s="217">
        <v>650</v>
      </c>
      <c r="D15" s="216">
        <v>775</v>
      </c>
      <c r="E15" s="218">
        <v>500</v>
      </c>
      <c r="F15" s="216">
        <v>670</v>
      </c>
      <c r="G15" s="216">
        <v>325</v>
      </c>
      <c r="H15" s="170">
        <v>657</v>
      </c>
      <c r="I15" s="170">
        <v>250</v>
      </c>
      <c r="J15" s="211"/>
      <c r="K15" s="211"/>
      <c r="L15" s="211"/>
      <c r="M15" s="211"/>
      <c r="N15" s="170">
        <v>659</v>
      </c>
      <c r="O15" s="170">
        <v>438</v>
      </c>
      <c r="P15" s="211"/>
      <c r="Q15" s="211"/>
      <c r="R15" s="211"/>
      <c r="S15" s="211"/>
      <c r="T15" s="102">
        <f t="shared" si="0"/>
        <v>36872</v>
      </c>
      <c r="U15">
        <v>989</v>
      </c>
      <c r="V15" s="196">
        <v>450</v>
      </c>
      <c r="W15" s="197">
        <v>450</v>
      </c>
      <c r="X15" s="197">
        <v>325</v>
      </c>
      <c r="Y15" s="197">
        <v>325</v>
      </c>
      <c r="Z15" s="198">
        <v>350</v>
      </c>
      <c r="AA15" s="196">
        <v>385</v>
      </c>
      <c r="AB15" s="197">
        <v>385</v>
      </c>
      <c r="AC15" s="197">
        <v>225</v>
      </c>
      <c r="AD15" s="197">
        <v>200</v>
      </c>
      <c r="AE15" s="198">
        <v>200</v>
      </c>
      <c r="AF15" s="196">
        <v>245</v>
      </c>
      <c r="AG15" s="197">
        <v>250</v>
      </c>
      <c r="AH15" s="197">
        <v>160</v>
      </c>
      <c r="AI15" s="197">
        <v>175</v>
      </c>
      <c r="AJ15" s="198">
        <v>180</v>
      </c>
      <c r="AK15" s="196">
        <v>268</v>
      </c>
      <c r="AL15" s="197">
        <v>277</v>
      </c>
      <c r="AM15" s="197">
        <v>178</v>
      </c>
      <c r="AN15" s="197">
        <v>180</v>
      </c>
      <c r="AO15" s="198">
        <v>182</v>
      </c>
      <c r="AP15" s="196">
        <v>182</v>
      </c>
      <c r="AQ15" s="197">
        <v>185</v>
      </c>
      <c r="AR15" s="197">
        <v>165</v>
      </c>
      <c r="AS15" s="197">
        <v>152</v>
      </c>
      <c r="AT15" s="198">
        <v>129</v>
      </c>
      <c r="AU15" s="196">
        <v>272</v>
      </c>
      <c r="AV15" s="197">
        <v>278</v>
      </c>
      <c r="AW15" s="197">
        <v>269</v>
      </c>
      <c r="AX15" s="197">
        <v>171</v>
      </c>
      <c r="AY15" s="198">
        <v>172</v>
      </c>
      <c r="AZ15" s="144"/>
      <c r="BA15" s="134">
        <v>12</v>
      </c>
      <c r="BB15" s="144"/>
      <c r="BC15" s="178"/>
      <c r="BH15">
        <v>118</v>
      </c>
    </row>
    <row r="16" spans="1:62" x14ac:dyDescent="0.2">
      <c r="A16" s="103">
        <v>36873</v>
      </c>
      <c r="B16" s="216">
        <v>715</v>
      </c>
      <c r="C16" s="217">
        <v>475</v>
      </c>
      <c r="D16" s="216">
        <v>687</v>
      </c>
      <c r="E16" s="218">
        <v>475</v>
      </c>
      <c r="F16" s="216">
        <v>289</v>
      </c>
      <c r="G16" s="216">
        <v>500</v>
      </c>
      <c r="H16" s="170">
        <v>250</v>
      </c>
      <c r="I16" s="170">
        <v>250</v>
      </c>
      <c r="J16" s="211"/>
      <c r="K16" s="211"/>
      <c r="L16" s="211"/>
      <c r="M16" s="211"/>
      <c r="N16" s="170">
        <v>267</v>
      </c>
      <c r="O16" s="170">
        <v>254</v>
      </c>
      <c r="P16" s="211"/>
      <c r="Q16" s="211"/>
      <c r="R16" s="211"/>
      <c r="S16" s="211"/>
      <c r="T16" s="102">
        <f t="shared" si="0"/>
        <v>36873</v>
      </c>
      <c r="U16">
        <v>1400</v>
      </c>
      <c r="V16" s="196">
        <v>450</v>
      </c>
      <c r="W16" s="197"/>
      <c r="X16" s="197"/>
      <c r="Y16" s="197"/>
      <c r="Z16" s="198"/>
      <c r="AA16" s="196"/>
      <c r="AB16" s="197"/>
      <c r="AC16" s="197"/>
      <c r="AD16" s="197"/>
      <c r="AE16" s="198"/>
      <c r="AF16" s="196"/>
      <c r="AG16" s="197"/>
      <c r="AH16" s="197"/>
      <c r="AI16" s="197"/>
      <c r="AJ16" s="198"/>
      <c r="AK16" s="196"/>
      <c r="AL16" s="197"/>
      <c r="AM16" s="197"/>
      <c r="AN16" s="197"/>
      <c r="AO16" s="198"/>
      <c r="AP16" s="196"/>
      <c r="AQ16" s="197"/>
      <c r="AR16" s="197"/>
      <c r="AS16" s="197"/>
      <c r="AT16" s="198"/>
      <c r="AU16" s="196"/>
      <c r="AV16" s="197"/>
      <c r="AW16" s="197"/>
      <c r="AX16" s="197"/>
      <c r="AY16" s="198"/>
      <c r="AZ16" s="144"/>
      <c r="BA16" s="134">
        <v>13</v>
      </c>
      <c r="BB16" s="144"/>
      <c r="BC16" s="178"/>
      <c r="BH16">
        <v>131</v>
      </c>
    </row>
    <row r="17" spans="1:66" x14ac:dyDescent="0.2">
      <c r="A17" s="103">
        <v>36874</v>
      </c>
      <c r="B17" s="216">
        <v>485</v>
      </c>
      <c r="C17" s="217">
        <v>350</v>
      </c>
      <c r="D17" s="216">
        <v>529</v>
      </c>
      <c r="E17" s="218">
        <v>325</v>
      </c>
      <c r="F17" s="216">
        <v>319</v>
      </c>
      <c r="G17" s="216">
        <v>334</v>
      </c>
      <c r="H17" s="170">
        <v>293</v>
      </c>
      <c r="I17" s="170">
        <v>250</v>
      </c>
      <c r="J17" s="211"/>
      <c r="K17" s="211"/>
      <c r="L17" s="211"/>
      <c r="M17" s="211"/>
      <c r="N17" s="170">
        <v>319</v>
      </c>
      <c r="O17" s="170">
        <v>276</v>
      </c>
      <c r="P17" s="211"/>
      <c r="Q17" s="211"/>
      <c r="R17" s="211"/>
      <c r="S17" s="211"/>
      <c r="T17" s="102">
        <f t="shared" si="0"/>
        <v>36874</v>
      </c>
      <c r="U17">
        <v>589</v>
      </c>
      <c r="V17" s="196">
        <v>450</v>
      </c>
      <c r="W17" s="197"/>
      <c r="X17" s="197"/>
      <c r="Y17" s="197"/>
      <c r="Z17" s="198"/>
      <c r="AA17" s="196"/>
      <c r="AB17" s="197"/>
      <c r="AC17" s="197"/>
      <c r="AD17" s="197"/>
      <c r="AE17" s="198"/>
      <c r="AF17" s="196"/>
      <c r="AG17" s="197"/>
      <c r="AH17" s="197"/>
      <c r="AI17" s="197"/>
      <c r="AJ17" s="198"/>
      <c r="AK17" s="196"/>
      <c r="AL17" s="197"/>
      <c r="AM17" s="197"/>
      <c r="AN17" s="197"/>
      <c r="AO17" s="198"/>
      <c r="AP17" s="196"/>
      <c r="AQ17" s="197"/>
      <c r="AR17" s="197"/>
      <c r="AS17" s="197"/>
      <c r="AT17" s="198"/>
      <c r="AU17" s="196"/>
      <c r="AV17" s="197"/>
      <c r="AW17" s="197"/>
      <c r="AX17" s="197"/>
      <c r="AY17" s="198"/>
      <c r="AZ17" s="144"/>
      <c r="BA17" s="134">
        <v>14</v>
      </c>
      <c r="BB17" s="144"/>
      <c r="BC17" s="178"/>
      <c r="BH17">
        <v>131</v>
      </c>
    </row>
    <row r="18" spans="1:66" x14ac:dyDescent="0.2">
      <c r="A18" s="103">
        <v>36875</v>
      </c>
      <c r="B18" s="216">
        <v>316</v>
      </c>
      <c r="C18" s="217">
        <v>270</v>
      </c>
      <c r="D18" s="216">
        <v>292</v>
      </c>
      <c r="E18" s="218">
        <v>250</v>
      </c>
      <c r="F18" s="216">
        <v>492</v>
      </c>
      <c r="G18" s="216">
        <v>225</v>
      </c>
      <c r="H18" s="170">
        <v>299</v>
      </c>
      <c r="I18" s="170">
        <v>250</v>
      </c>
      <c r="J18" s="211"/>
      <c r="K18" s="211"/>
      <c r="L18" s="211"/>
      <c r="M18" s="211"/>
      <c r="N18" s="170">
        <v>492</v>
      </c>
      <c r="O18" s="170">
        <v>276</v>
      </c>
      <c r="P18" s="211"/>
      <c r="Q18" s="211"/>
      <c r="R18" s="211"/>
      <c r="S18" s="211"/>
      <c r="T18" s="102">
        <f t="shared" si="0"/>
        <v>36875</v>
      </c>
      <c r="U18">
        <v>498</v>
      </c>
      <c r="V18" s="196">
        <v>375</v>
      </c>
      <c r="W18" s="197">
        <v>375</v>
      </c>
      <c r="X18" s="197">
        <v>225</v>
      </c>
      <c r="Y18" s="197">
        <v>250</v>
      </c>
      <c r="Z18" s="198">
        <v>300</v>
      </c>
      <c r="AA18" s="196">
        <v>400</v>
      </c>
      <c r="AB18" s="197">
        <v>390</v>
      </c>
      <c r="AC18" s="197">
        <v>210</v>
      </c>
      <c r="AD18" s="197">
        <v>195</v>
      </c>
      <c r="AE18" s="198">
        <v>197</v>
      </c>
      <c r="AF18" s="196">
        <v>250</v>
      </c>
      <c r="AG18" s="197">
        <v>250</v>
      </c>
      <c r="AH18" s="197">
        <v>155</v>
      </c>
      <c r="AI18" s="197">
        <v>155</v>
      </c>
      <c r="AJ18" s="198">
        <v>155</v>
      </c>
      <c r="AK18" s="196">
        <v>277</v>
      </c>
      <c r="AL18" s="197">
        <v>280</v>
      </c>
      <c r="AM18" s="197">
        <v>170</v>
      </c>
      <c r="AN18" s="197">
        <v>167</v>
      </c>
      <c r="AO18" s="198">
        <v>167</v>
      </c>
      <c r="AP18" s="196">
        <v>207</v>
      </c>
      <c r="AQ18" s="197">
        <v>205</v>
      </c>
      <c r="AR18" s="197">
        <v>170</v>
      </c>
      <c r="AS18" s="197">
        <v>144</v>
      </c>
      <c r="AT18" s="198">
        <v>124</v>
      </c>
      <c r="AU18" s="196">
        <v>301</v>
      </c>
      <c r="AV18" s="197">
        <v>303</v>
      </c>
      <c r="AW18" s="197">
        <v>292</v>
      </c>
      <c r="AX18" s="197">
        <v>189</v>
      </c>
      <c r="AY18" s="198">
        <v>180</v>
      </c>
      <c r="AZ18" s="144"/>
      <c r="BA18" s="134">
        <v>15</v>
      </c>
      <c r="BB18" s="144"/>
      <c r="BC18" s="178"/>
      <c r="BH18">
        <v>106</v>
      </c>
      <c r="BK18">
        <v>69</v>
      </c>
      <c r="BM18">
        <v>8</v>
      </c>
      <c r="BN18">
        <f>+BM18*BK18</f>
        <v>552</v>
      </c>
    </row>
    <row r="19" spans="1:66" x14ac:dyDescent="0.2">
      <c r="A19" s="103">
        <v>36876</v>
      </c>
      <c r="B19" s="216">
        <v>316</v>
      </c>
      <c r="C19" s="217">
        <v>270</v>
      </c>
      <c r="D19" s="216">
        <v>292</v>
      </c>
      <c r="E19" s="218">
        <v>250</v>
      </c>
      <c r="F19" s="216">
        <v>271</v>
      </c>
      <c r="G19" s="216">
        <v>225</v>
      </c>
      <c r="H19" s="170">
        <v>211</v>
      </c>
      <c r="I19" s="170">
        <v>241</v>
      </c>
      <c r="J19" s="211"/>
      <c r="K19" s="211"/>
      <c r="L19" s="211"/>
      <c r="M19" s="211"/>
      <c r="N19" s="170">
        <v>271</v>
      </c>
      <c r="O19" s="170">
        <v>269</v>
      </c>
      <c r="P19" s="211"/>
      <c r="Q19" s="211"/>
      <c r="R19" s="211"/>
      <c r="S19" s="211"/>
      <c r="T19" s="102">
        <f t="shared" si="0"/>
        <v>36876</v>
      </c>
      <c r="U19">
        <v>443</v>
      </c>
      <c r="V19" s="196">
        <v>375</v>
      </c>
      <c r="W19" s="197">
        <v>375</v>
      </c>
      <c r="X19" s="197">
        <v>225</v>
      </c>
      <c r="Y19" s="197">
        <v>250</v>
      </c>
      <c r="Z19" s="198">
        <v>300</v>
      </c>
      <c r="AA19" s="196">
        <v>400</v>
      </c>
      <c r="AB19" s="197">
        <v>390</v>
      </c>
      <c r="AC19" s="197">
        <v>210</v>
      </c>
      <c r="AD19" s="197">
        <v>195</v>
      </c>
      <c r="AE19" s="198">
        <v>197</v>
      </c>
      <c r="AF19" s="196">
        <v>250</v>
      </c>
      <c r="AG19" s="197">
        <v>250</v>
      </c>
      <c r="AH19" s="197">
        <v>155</v>
      </c>
      <c r="AI19" s="197">
        <v>155</v>
      </c>
      <c r="AJ19" s="198">
        <v>155</v>
      </c>
      <c r="AK19" s="196">
        <v>277</v>
      </c>
      <c r="AL19" s="197">
        <v>280</v>
      </c>
      <c r="AM19" s="197">
        <v>170</v>
      </c>
      <c r="AN19" s="197">
        <v>167</v>
      </c>
      <c r="AO19" s="198">
        <v>167</v>
      </c>
      <c r="AP19" s="196">
        <v>207</v>
      </c>
      <c r="AQ19" s="197">
        <v>205</v>
      </c>
      <c r="AR19" s="197">
        <v>170</v>
      </c>
      <c r="AS19" s="197">
        <v>144</v>
      </c>
      <c r="AT19" s="198">
        <v>124</v>
      </c>
      <c r="AU19" s="196">
        <v>301</v>
      </c>
      <c r="AV19" s="197">
        <v>303</v>
      </c>
      <c r="AW19" s="197">
        <v>292</v>
      </c>
      <c r="AX19" s="197">
        <v>189</v>
      </c>
      <c r="AY19" s="198">
        <v>180</v>
      </c>
      <c r="AZ19" s="144"/>
      <c r="BA19" s="134">
        <v>16</v>
      </c>
      <c r="BB19" s="144"/>
      <c r="BC19" s="178"/>
      <c r="BH19">
        <v>95</v>
      </c>
      <c r="BK19">
        <v>69</v>
      </c>
      <c r="BM19">
        <v>8</v>
      </c>
      <c r="BN19">
        <f>+BM19*BK19</f>
        <v>552</v>
      </c>
    </row>
    <row r="20" spans="1:66" ht="13.5" thickBot="1" x14ac:dyDescent="0.25">
      <c r="A20" s="103">
        <v>36877</v>
      </c>
      <c r="B20" s="216"/>
      <c r="C20" s="217">
        <v>325</v>
      </c>
      <c r="D20" s="216"/>
      <c r="E20" s="218">
        <v>325</v>
      </c>
      <c r="F20" s="216"/>
      <c r="G20" s="216"/>
      <c r="H20" s="170"/>
      <c r="I20" s="170">
        <v>212</v>
      </c>
      <c r="J20" s="211"/>
      <c r="K20" s="211"/>
      <c r="L20" s="211"/>
      <c r="M20" s="211"/>
      <c r="N20" s="170"/>
      <c r="O20" s="170">
        <v>437</v>
      </c>
      <c r="P20" s="211"/>
      <c r="Q20" s="211"/>
      <c r="R20" s="211"/>
      <c r="S20" s="211"/>
      <c r="T20" s="102">
        <f t="shared" si="0"/>
        <v>36877</v>
      </c>
      <c r="V20" s="196"/>
      <c r="W20" s="197"/>
      <c r="X20" s="197"/>
      <c r="Y20" s="197"/>
      <c r="Z20" s="198"/>
      <c r="AA20" s="196"/>
      <c r="AB20" s="197"/>
      <c r="AC20" s="197"/>
      <c r="AD20" s="197"/>
      <c r="AE20" s="198"/>
      <c r="AF20" s="196"/>
      <c r="AG20" s="197"/>
      <c r="AH20" s="197"/>
      <c r="AI20" s="197"/>
      <c r="AJ20" s="198"/>
      <c r="AK20" s="196"/>
      <c r="AL20" s="197"/>
      <c r="AM20" s="197"/>
      <c r="AN20" s="197"/>
      <c r="AO20" s="198"/>
      <c r="AP20" s="196"/>
      <c r="AQ20" s="197"/>
      <c r="AR20" s="197"/>
      <c r="AS20" s="197"/>
      <c r="AT20" s="198"/>
      <c r="AU20" s="196"/>
      <c r="AV20" s="197"/>
      <c r="AW20" s="197"/>
      <c r="AX20" s="197"/>
      <c r="AY20" s="198"/>
      <c r="AZ20" s="144"/>
      <c r="BA20" s="134">
        <v>17</v>
      </c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36878</v>
      </c>
      <c r="B21" s="216">
        <v>374</v>
      </c>
      <c r="C21" s="217">
        <v>325</v>
      </c>
      <c r="D21" s="216">
        <v>378</v>
      </c>
      <c r="E21" s="218">
        <v>325</v>
      </c>
      <c r="F21" s="216">
        <v>490</v>
      </c>
      <c r="G21" s="216">
        <v>237</v>
      </c>
      <c r="H21" s="170">
        <v>342</v>
      </c>
      <c r="I21" s="170">
        <v>278</v>
      </c>
      <c r="J21" s="211"/>
      <c r="K21" s="211"/>
      <c r="L21" s="211"/>
      <c r="M21" s="211"/>
      <c r="N21" s="170">
        <v>490</v>
      </c>
      <c r="O21" s="170">
        <v>396</v>
      </c>
      <c r="P21" s="211"/>
      <c r="Q21" s="211"/>
      <c r="R21" s="211"/>
      <c r="S21" s="211"/>
      <c r="T21" s="102">
        <f t="shared" si="0"/>
        <v>36878</v>
      </c>
      <c r="U21">
        <v>430</v>
      </c>
      <c r="V21" s="196">
        <v>400</v>
      </c>
      <c r="W21" s="197">
        <v>385</v>
      </c>
      <c r="X21" s="197">
        <v>225</v>
      </c>
      <c r="Y21" s="197">
        <v>250</v>
      </c>
      <c r="Z21" s="198">
        <v>300</v>
      </c>
      <c r="AA21" s="196">
        <v>475</v>
      </c>
      <c r="AB21" s="197">
        <v>465</v>
      </c>
      <c r="AC21" s="197">
        <v>210</v>
      </c>
      <c r="AD21" s="197">
        <v>195</v>
      </c>
      <c r="AE21" s="198">
        <v>197</v>
      </c>
      <c r="AF21" s="196">
        <v>300</v>
      </c>
      <c r="AG21" s="197">
        <v>300</v>
      </c>
      <c r="AH21" s="197">
        <v>170</v>
      </c>
      <c r="AI21" s="197">
        <v>155</v>
      </c>
      <c r="AJ21" s="198">
        <v>155</v>
      </c>
      <c r="AK21" s="196">
        <v>333</v>
      </c>
      <c r="AL21" s="197">
        <v>330</v>
      </c>
      <c r="AM21" s="197">
        <v>180</v>
      </c>
      <c r="AN21" s="197">
        <v>167</v>
      </c>
      <c r="AO21" s="198">
        <v>167</v>
      </c>
      <c r="AP21" s="196">
        <v>212</v>
      </c>
      <c r="AQ21" s="197">
        <v>208</v>
      </c>
      <c r="AR21" s="197">
        <v>185</v>
      </c>
      <c r="AS21" s="197">
        <v>150</v>
      </c>
      <c r="AT21" s="198">
        <v>139</v>
      </c>
      <c r="AU21" s="196">
        <v>307</v>
      </c>
      <c r="AV21" s="197">
        <v>308</v>
      </c>
      <c r="AW21" s="197">
        <v>302</v>
      </c>
      <c r="AX21" s="197">
        <v>244</v>
      </c>
      <c r="AY21" s="198">
        <v>240</v>
      </c>
      <c r="AZ21" s="144"/>
      <c r="BA21" s="134">
        <v>18</v>
      </c>
      <c r="BB21" s="144"/>
      <c r="BC21" s="179"/>
      <c r="BH21">
        <v>129</v>
      </c>
      <c r="BI21" s="180"/>
      <c r="BJ21" s="181"/>
      <c r="BK21" s="181"/>
      <c r="BL21" s="181"/>
      <c r="BM21" s="181"/>
      <c r="BN21" s="182"/>
    </row>
    <row r="22" spans="1:66" x14ac:dyDescent="0.2">
      <c r="A22" s="103">
        <v>36879</v>
      </c>
      <c r="B22" s="216">
        <v>500</v>
      </c>
      <c r="C22" s="217">
        <v>400</v>
      </c>
      <c r="D22" s="216">
        <v>450</v>
      </c>
      <c r="E22" s="218">
        <v>400</v>
      </c>
      <c r="F22" s="216">
        <v>488</v>
      </c>
      <c r="G22" s="216">
        <v>254</v>
      </c>
      <c r="H22" s="170">
        <v>340</v>
      </c>
      <c r="I22" s="170">
        <v>250</v>
      </c>
      <c r="J22" s="211"/>
      <c r="K22" s="211"/>
      <c r="L22" s="211"/>
      <c r="M22" s="211"/>
      <c r="N22" s="170">
        <v>488</v>
      </c>
      <c r="O22" s="170">
        <v>492</v>
      </c>
      <c r="P22" s="211"/>
      <c r="Q22" s="211"/>
      <c r="R22" s="211"/>
      <c r="S22" s="211"/>
      <c r="T22" s="102">
        <f t="shared" si="0"/>
        <v>36879</v>
      </c>
      <c r="U22">
        <v>420</v>
      </c>
      <c r="V22" s="196">
        <v>450</v>
      </c>
      <c r="W22" s="197">
        <v>425</v>
      </c>
      <c r="X22" s="197"/>
      <c r="Y22" s="197">
        <v>250</v>
      </c>
      <c r="Z22" s="198">
        <v>300</v>
      </c>
      <c r="AA22" s="196">
        <v>525</v>
      </c>
      <c r="AB22" s="197">
        <v>515</v>
      </c>
      <c r="AC22" s="197">
        <v>250</v>
      </c>
      <c r="AD22" s="197">
        <v>250</v>
      </c>
      <c r="AE22" s="198">
        <v>260</v>
      </c>
      <c r="AF22" s="196">
        <v>335</v>
      </c>
      <c r="AG22" s="197">
        <v>300</v>
      </c>
      <c r="AH22" s="197"/>
      <c r="AI22" s="197">
        <v>160</v>
      </c>
      <c r="AJ22" s="198">
        <v>175</v>
      </c>
      <c r="AK22" s="196">
        <v>362</v>
      </c>
      <c r="AL22" s="197">
        <v>350</v>
      </c>
      <c r="AM22" s="197"/>
      <c r="AN22" s="197">
        <v>187</v>
      </c>
      <c r="AO22" s="198">
        <v>195</v>
      </c>
      <c r="AP22" s="196">
        <v>212</v>
      </c>
      <c r="AQ22" s="197">
        <v>208</v>
      </c>
      <c r="AR22" s="197"/>
      <c r="AS22" s="197">
        <v>153</v>
      </c>
      <c r="AT22" s="198">
        <v>144</v>
      </c>
      <c r="AU22" s="196">
        <v>306</v>
      </c>
      <c r="AV22" s="197">
        <v>313</v>
      </c>
      <c r="AW22" s="197"/>
      <c r="AX22" s="197">
        <v>249</v>
      </c>
      <c r="AY22" s="198">
        <v>245</v>
      </c>
      <c r="AZ22" s="144"/>
      <c r="BA22" s="134">
        <v>19</v>
      </c>
      <c r="BB22" s="144"/>
      <c r="BC22" s="49"/>
      <c r="BH22">
        <v>114</v>
      </c>
      <c r="BI22" s="183"/>
      <c r="BJ22" s="89"/>
      <c r="BK22" s="184" t="s">
        <v>38</v>
      </c>
      <c r="BL22" s="184" t="s">
        <v>39</v>
      </c>
      <c r="BM22" s="184" t="s">
        <v>349</v>
      </c>
      <c r="BN22" s="185"/>
    </row>
    <row r="23" spans="1:66" x14ac:dyDescent="0.2">
      <c r="A23" s="103">
        <v>36880</v>
      </c>
      <c r="B23" s="216">
        <v>476</v>
      </c>
      <c r="C23" s="217">
        <v>375</v>
      </c>
      <c r="D23" s="216">
        <v>483</v>
      </c>
      <c r="E23" s="218">
        <v>375</v>
      </c>
      <c r="F23" s="216">
        <v>486</v>
      </c>
      <c r="G23" s="216">
        <v>265</v>
      </c>
      <c r="H23" s="170">
        <v>250</v>
      </c>
      <c r="I23" s="170">
        <v>249</v>
      </c>
      <c r="J23" s="211"/>
      <c r="K23" s="211"/>
      <c r="L23" s="211"/>
      <c r="M23" s="211"/>
      <c r="N23" s="170">
        <v>486</v>
      </c>
      <c r="O23" s="170">
        <v>485</v>
      </c>
      <c r="P23" s="211"/>
      <c r="Q23" s="211"/>
      <c r="R23" s="211"/>
      <c r="S23" s="211"/>
      <c r="T23" s="102">
        <f t="shared" si="0"/>
        <v>36880</v>
      </c>
      <c r="U23">
        <v>955</v>
      </c>
      <c r="V23" s="196">
        <v>450</v>
      </c>
      <c r="W23" s="197"/>
      <c r="X23" s="197"/>
      <c r="Y23" s="197"/>
      <c r="Z23" s="198"/>
      <c r="AA23" s="196"/>
      <c r="AB23" s="197"/>
      <c r="AC23" s="197"/>
      <c r="AD23" s="197"/>
      <c r="AE23" s="198"/>
      <c r="AF23" s="196"/>
      <c r="AG23" s="197"/>
      <c r="AH23" s="197"/>
      <c r="AI23" s="197"/>
      <c r="AJ23" s="198"/>
      <c r="AK23" s="196"/>
      <c r="AL23" s="197"/>
      <c r="AM23" s="197"/>
      <c r="AN23" s="197"/>
      <c r="AO23" s="198"/>
      <c r="AP23" s="196"/>
      <c r="AQ23" s="197"/>
      <c r="AR23" s="197"/>
      <c r="AS23" s="197"/>
      <c r="AT23" s="198"/>
      <c r="AU23" s="196"/>
      <c r="AV23" s="197"/>
      <c r="AW23" s="197"/>
      <c r="AX23" s="197"/>
      <c r="AY23" s="198"/>
      <c r="AZ23" s="144"/>
      <c r="BA23" s="134">
        <v>20</v>
      </c>
      <c r="BB23" s="144"/>
      <c r="BC23" s="49"/>
      <c r="BH23">
        <v>122</v>
      </c>
      <c r="BI23" s="183"/>
      <c r="BJ23" s="164" t="s">
        <v>323</v>
      </c>
      <c r="BK23" s="96">
        <f>0.59/16*100</f>
        <v>3.6875</v>
      </c>
      <c r="BL23" s="96">
        <f>0.59/8*100</f>
        <v>7.375</v>
      </c>
      <c r="BM23" s="96">
        <f>0.59/24*100</f>
        <v>2.458333333333333</v>
      </c>
      <c r="BN23" s="185"/>
    </row>
    <row r="24" spans="1:66" x14ac:dyDescent="0.2">
      <c r="A24" s="103">
        <v>36881</v>
      </c>
      <c r="B24" s="216">
        <v>493</v>
      </c>
      <c r="C24" s="217">
        <v>405</v>
      </c>
      <c r="D24" s="216">
        <v>488</v>
      </c>
      <c r="E24" s="218">
        <v>400</v>
      </c>
      <c r="F24" s="216">
        <v>421</v>
      </c>
      <c r="G24" s="216">
        <v>276</v>
      </c>
      <c r="H24" s="170">
        <v>312</v>
      </c>
      <c r="I24" s="170">
        <v>217</v>
      </c>
      <c r="J24" s="211"/>
      <c r="K24" s="211"/>
      <c r="L24" s="211"/>
      <c r="M24" s="211"/>
      <c r="N24" s="170">
        <v>421</v>
      </c>
      <c r="O24" s="170">
        <v>353</v>
      </c>
      <c r="P24" s="211"/>
      <c r="Q24" s="211"/>
      <c r="R24" s="211"/>
      <c r="S24" s="211"/>
      <c r="T24" s="102">
        <f t="shared" si="0"/>
        <v>36881</v>
      </c>
      <c r="U24">
        <v>388</v>
      </c>
      <c r="V24" s="196">
        <v>450</v>
      </c>
      <c r="W24" s="197"/>
      <c r="X24" s="197"/>
      <c r="Y24" s="197"/>
      <c r="Z24" s="198"/>
      <c r="AA24" s="196"/>
      <c r="AB24" s="197"/>
      <c r="AC24" s="197"/>
      <c r="AD24" s="197"/>
      <c r="AE24" s="198"/>
      <c r="AF24" s="196"/>
      <c r="AG24" s="197"/>
      <c r="AH24" s="197"/>
      <c r="AI24" s="197"/>
      <c r="AJ24" s="198"/>
      <c r="AK24" s="196"/>
      <c r="AL24" s="197"/>
      <c r="AM24" s="197"/>
      <c r="AN24" s="197"/>
      <c r="AO24" s="198"/>
      <c r="AP24" s="196"/>
      <c r="AQ24" s="197"/>
      <c r="AR24" s="197"/>
      <c r="AS24" s="197"/>
      <c r="AT24" s="198">
        <v>165</v>
      </c>
      <c r="AU24" s="196"/>
      <c r="AV24" s="197"/>
      <c r="AW24" s="197"/>
      <c r="AX24" s="197"/>
      <c r="AY24" s="198"/>
      <c r="AZ24" s="144"/>
      <c r="BA24" s="134">
        <v>21</v>
      </c>
      <c r="BB24" s="144"/>
      <c r="BC24" s="49"/>
      <c r="BH24">
        <v>116</v>
      </c>
      <c r="BI24" s="183"/>
      <c r="BJ24" s="89" t="s">
        <v>348</v>
      </c>
      <c r="BK24" s="208">
        <v>0.03</v>
      </c>
      <c r="BL24" s="208">
        <v>0.03</v>
      </c>
      <c r="BM24" s="208">
        <v>0.03</v>
      </c>
      <c r="BN24" s="185"/>
    </row>
    <row r="25" spans="1:66" x14ac:dyDescent="0.2">
      <c r="A25" s="103">
        <v>36882</v>
      </c>
      <c r="B25" s="216">
        <v>493</v>
      </c>
      <c r="C25" s="217">
        <v>405</v>
      </c>
      <c r="D25" s="216">
        <v>488</v>
      </c>
      <c r="E25" s="218">
        <v>400</v>
      </c>
      <c r="F25" s="220">
        <v>300</v>
      </c>
      <c r="G25" s="216">
        <v>276</v>
      </c>
      <c r="H25" s="170">
        <v>245</v>
      </c>
      <c r="I25" s="170">
        <v>181</v>
      </c>
      <c r="J25" s="211"/>
      <c r="K25" s="211"/>
      <c r="L25" s="211"/>
      <c r="M25" s="211"/>
      <c r="N25" s="170">
        <v>300</v>
      </c>
      <c r="O25" s="170">
        <v>279</v>
      </c>
      <c r="P25" s="211"/>
      <c r="Q25" s="211"/>
      <c r="R25" s="211"/>
      <c r="S25" s="211"/>
      <c r="T25" s="102">
        <f t="shared" si="0"/>
        <v>36882</v>
      </c>
      <c r="U25">
        <v>300</v>
      </c>
      <c r="V25" s="196">
        <v>450</v>
      </c>
      <c r="W25" s="197">
        <v>450</v>
      </c>
      <c r="X25" s="197"/>
      <c r="Y25" s="197"/>
      <c r="Z25" s="198"/>
      <c r="AA25" s="196">
        <v>625</v>
      </c>
      <c r="AB25" s="197">
        <v>615</v>
      </c>
      <c r="AC25" s="197">
        <v>310</v>
      </c>
      <c r="AD25" s="197">
        <v>260</v>
      </c>
      <c r="AE25" s="198">
        <v>300</v>
      </c>
      <c r="AF25" s="196">
        <v>400</v>
      </c>
      <c r="AG25" s="197">
        <v>400</v>
      </c>
      <c r="AH25" s="197">
        <v>200</v>
      </c>
      <c r="AI25" s="197">
        <v>180</v>
      </c>
      <c r="AJ25" s="198">
        <v>180</v>
      </c>
      <c r="AK25" s="196">
        <v>450</v>
      </c>
      <c r="AL25" s="197">
        <v>427</v>
      </c>
      <c r="AM25" s="197">
        <v>265</v>
      </c>
      <c r="AN25" s="197">
        <v>203</v>
      </c>
      <c r="AO25" s="198">
        <v>213</v>
      </c>
      <c r="AP25" s="196">
        <v>212</v>
      </c>
      <c r="AQ25" s="197">
        <v>208</v>
      </c>
      <c r="AR25" s="197">
        <v>225</v>
      </c>
      <c r="AS25" s="197">
        <v>183</v>
      </c>
      <c r="AT25" s="198">
        <v>174</v>
      </c>
      <c r="AU25" s="196">
        <v>337</v>
      </c>
      <c r="AV25" s="197">
        <v>338</v>
      </c>
      <c r="AW25" s="197">
        <v>347</v>
      </c>
      <c r="AX25" s="197">
        <v>264</v>
      </c>
      <c r="AY25" s="198">
        <v>260</v>
      </c>
      <c r="AZ25" s="144"/>
      <c r="BA25" s="134">
        <v>22</v>
      </c>
      <c r="BB25" s="144"/>
      <c r="BC25" s="49"/>
      <c r="BH25">
        <v>111</v>
      </c>
      <c r="BI25" s="183"/>
      <c r="BJ25" s="89" t="s">
        <v>325</v>
      </c>
      <c r="BK25" s="96">
        <f>0.46/16*100</f>
        <v>2.875</v>
      </c>
      <c r="BL25" s="96">
        <f>0.46/8*100</f>
        <v>5.75</v>
      </c>
      <c r="BM25" s="96">
        <f>0.46/24*100</f>
        <v>1.916666666666667</v>
      </c>
      <c r="BN25" s="185"/>
    </row>
    <row r="26" spans="1:66" x14ac:dyDescent="0.2">
      <c r="A26" s="103">
        <v>36883</v>
      </c>
      <c r="B26" s="216">
        <v>493</v>
      </c>
      <c r="C26" s="217">
        <v>405</v>
      </c>
      <c r="D26" s="216">
        <v>488</v>
      </c>
      <c r="E26" s="218">
        <v>400</v>
      </c>
      <c r="F26" s="220">
        <v>263</v>
      </c>
      <c r="G26" s="216">
        <v>276</v>
      </c>
      <c r="H26" s="170">
        <v>139</v>
      </c>
      <c r="I26" s="170">
        <v>141</v>
      </c>
      <c r="J26" s="211"/>
      <c r="K26" s="211"/>
      <c r="L26" s="211"/>
      <c r="M26" s="211"/>
      <c r="N26" s="170">
        <v>263</v>
      </c>
      <c r="O26" s="170">
        <v>261</v>
      </c>
      <c r="P26" s="211"/>
      <c r="Q26" s="211"/>
      <c r="R26" s="211"/>
      <c r="S26" s="211"/>
      <c r="T26" s="102">
        <f t="shared" si="0"/>
        <v>36883</v>
      </c>
      <c r="U26">
        <v>250</v>
      </c>
      <c r="V26" s="196">
        <v>450</v>
      </c>
      <c r="W26" s="197">
        <v>450</v>
      </c>
      <c r="X26" s="197"/>
      <c r="Y26" s="197"/>
      <c r="Z26" s="198"/>
      <c r="AA26" s="196">
        <v>625</v>
      </c>
      <c r="AB26" s="197">
        <v>615</v>
      </c>
      <c r="AC26" s="197">
        <v>310</v>
      </c>
      <c r="AD26" s="197">
        <v>260</v>
      </c>
      <c r="AE26" s="198">
        <v>300</v>
      </c>
      <c r="AF26" s="196">
        <v>400</v>
      </c>
      <c r="AG26" s="197">
        <v>400</v>
      </c>
      <c r="AH26" s="197">
        <v>200</v>
      </c>
      <c r="AI26" s="197">
        <v>180</v>
      </c>
      <c r="AJ26" s="198">
        <v>180</v>
      </c>
      <c r="AK26" s="196">
        <v>450</v>
      </c>
      <c r="AL26" s="197">
        <v>427</v>
      </c>
      <c r="AM26" s="197">
        <v>265</v>
      </c>
      <c r="AN26" s="197">
        <v>203</v>
      </c>
      <c r="AO26" s="198">
        <v>213</v>
      </c>
      <c r="AP26" s="196">
        <v>212</v>
      </c>
      <c r="AQ26" s="197">
        <v>208</v>
      </c>
      <c r="AR26" s="197">
        <v>225</v>
      </c>
      <c r="AS26" s="197">
        <v>183</v>
      </c>
      <c r="AT26" s="198">
        <v>174</v>
      </c>
      <c r="AU26" s="196">
        <v>337</v>
      </c>
      <c r="AV26" s="197">
        <v>338</v>
      </c>
      <c r="AW26" s="197">
        <v>347</v>
      </c>
      <c r="AX26" s="197">
        <v>264</v>
      </c>
      <c r="AY26" s="198">
        <v>260</v>
      </c>
      <c r="AZ26" s="144"/>
      <c r="BA26" s="134">
        <v>23</v>
      </c>
      <c r="BB26" s="144"/>
      <c r="BC26" s="49"/>
      <c r="BH26">
        <v>71</v>
      </c>
      <c r="BI26" s="183"/>
      <c r="BJ26" s="89" t="s">
        <v>350</v>
      </c>
      <c r="BK26" s="208">
        <v>1.9E-2</v>
      </c>
      <c r="BL26" s="208">
        <v>1.9E-2</v>
      </c>
      <c r="BM26" s="208">
        <v>1.9E-2</v>
      </c>
      <c r="BN26" s="185"/>
    </row>
    <row r="27" spans="1:66" x14ac:dyDescent="0.2">
      <c r="A27" s="103">
        <v>36884</v>
      </c>
      <c r="B27" s="216"/>
      <c r="C27" s="217">
        <v>398</v>
      </c>
      <c r="D27" s="216"/>
      <c r="E27" s="218">
        <v>395</v>
      </c>
      <c r="F27" s="220"/>
      <c r="G27" s="216"/>
      <c r="H27" s="170"/>
      <c r="I27" s="170"/>
      <c r="J27" s="211"/>
      <c r="K27" s="211"/>
      <c r="L27" s="211"/>
      <c r="M27" s="211"/>
      <c r="N27" s="170"/>
      <c r="O27" s="170"/>
      <c r="P27" s="211"/>
      <c r="Q27" s="211"/>
      <c r="R27" s="211"/>
      <c r="S27" s="211"/>
      <c r="T27" s="102">
        <f t="shared" si="0"/>
        <v>36884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4">
        <v>24</v>
      </c>
      <c r="BB27" s="144"/>
      <c r="BC27" s="179"/>
      <c r="BI27" s="183"/>
      <c r="BJ27" s="89" t="s">
        <v>351</v>
      </c>
      <c r="BK27" s="89">
        <v>22.8</v>
      </c>
      <c r="BL27" s="89">
        <v>22.8</v>
      </c>
      <c r="BM27" s="89">
        <v>22.8</v>
      </c>
      <c r="BN27" s="185"/>
    </row>
    <row r="28" spans="1:66" x14ac:dyDescent="0.2">
      <c r="A28" s="103">
        <v>36885</v>
      </c>
      <c r="B28" s="216"/>
      <c r="C28" s="217">
        <v>398</v>
      </c>
      <c r="D28" s="216"/>
      <c r="E28" s="218">
        <v>395</v>
      </c>
      <c r="F28" s="220"/>
      <c r="G28" s="216"/>
      <c r="H28" s="170"/>
      <c r="I28" s="170"/>
      <c r="J28" s="211"/>
      <c r="K28" s="211"/>
      <c r="L28" s="211"/>
      <c r="M28" s="211"/>
      <c r="N28" s="170"/>
      <c r="O28" s="170"/>
      <c r="P28" s="213"/>
      <c r="Q28" s="213"/>
      <c r="R28" s="211"/>
      <c r="S28" s="211"/>
      <c r="T28" s="102">
        <f t="shared" si="0"/>
        <v>36885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4">
        <v>25</v>
      </c>
      <c r="BB28" s="144"/>
      <c r="BC28" s="179"/>
      <c r="BI28" s="183"/>
      <c r="BJ28" s="89" t="s">
        <v>354</v>
      </c>
      <c r="BK28" s="89">
        <v>2.5</v>
      </c>
      <c r="BL28" s="89">
        <v>2.15</v>
      </c>
      <c r="BM28" s="89">
        <v>2.15</v>
      </c>
      <c r="BN28" s="185"/>
    </row>
    <row r="29" spans="1:66" x14ac:dyDescent="0.2">
      <c r="A29" s="103">
        <v>36886</v>
      </c>
      <c r="B29" s="216">
        <v>455</v>
      </c>
      <c r="C29" s="217">
        <v>400</v>
      </c>
      <c r="D29" s="216">
        <v>450</v>
      </c>
      <c r="E29" s="218">
        <v>400</v>
      </c>
      <c r="F29" s="220">
        <v>457</v>
      </c>
      <c r="G29" s="216">
        <v>250</v>
      </c>
      <c r="H29" s="170">
        <v>255</v>
      </c>
      <c r="I29" s="170">
        <v>155</v>
      </c>
      <c r="J29" s="211"/>
      <c r="K29" s="211"/>
      <c r="L29" s="211"/>
      <c r="M29" s="211"/>
      <c r="N29" s="170">
        <v>457</v>
      </c>
      <c r="O29" s="170">
        <v>273</v>
      </c>
      <c r="P29" s="213"/>
      <c r="Q29" s="213"/>
      <c r="R29" s="211"/>
      <c r="S29" s="211"/>
      <c r="T29" s="102">
        <f t="shared" si="0"/>
        <v>36886</v>
      </c>
      <c r="U29">
        <v>340</v>
      </c>
      <c r="V29" s="196">
        <v>275</v>
      </c>
      <c r="W29" s="197">
        <v>275</v>
      </c>
      <c r="X29" s="197"/>
      <c r="Y29" s="197"/>
      <c r="Z29" s="198"/>
      <c r="AA29" s="196">
        <v>525</v>
      </c>
      <c r="AB29" s="197">
        <v>515</v>
      </c>
      <c r="AC29" s="197"/>
      <c r="AD29" s="197"/>
      <c r="AE29" s="198"/>
      <c r="AF29" s="196">
        <v>450</v>
      </c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4">
        <v>26</v>
      </c>
      <c r="BB29" s="144"/>
      <c r="BC29" s="179"/>
      <c r="BI29" s="183"/>
      <c r="BJ29" s="89" t="s">
        <v>353</v>
      </c>
      <c r="BK29" s="89">
        <v>1.83</v>
      </c>
      <c r="BL29" s="89">
        <v>1.83</v>
      </c>
      <c r="BM29" s="89">
        <v>1.83</v>
      </c>
      <c r="BN29" s="185"/>
    </row>
    <row r="30" spans="1:66" x14ac:dyDescent="0.2">
      <c r="A30" s="103">
        <v>36887</v>
      </c>
      <c r="B30" s="216">
        <v>415</v>
      </c>
      <c r="C30" s="217">
        <v>275</v>
      </c>
      <c r="D30" s="216">
        <v>425</v>
      </c>
      <c r="E30" s="218">
        <v>275</v>
      </c>
      <c r="F30" s="220">
        <v>294</v>
      </c>
      <c r="G30" s="216">
        <v>231</v>
      </c>
      <c r="H30" s="170">
        <v>205</v>
      </c>
      <c r="I30" s="170">
        <v>137</v>
      </c>
      <c r="J30" s="211"/>
      <c r="K30" s="211"/>
      <c r="L30" s="211"/>
      <c r="M30" s="211"/>
      <c r="N30" s="170">
        <v>294</v>
      </c>
      <c r="O30" s="170">
        <v>259</v>
      </c>
      <c r="P30" s="213"/>
      <c r="Q30" s="213"/>
      <c r="R30" s="211"/>
      <c r="S30" s="211"/>
      <c r="T30" s="102">
        <f t="shared" si="0"/>
        <v>36887</v>
      </c>
      <c r="U30">
        <v>287</v>
      </c>
      <c r="V30" s="196"/>
      <c r="W30" s="197"/>
      <c r="X30" s="197"/>
      <c r="Y30" s="197"/>
      <c r="Z30" s="198"/>
      <c r="AA30" s="196">
        <v>500</v>
      </c>
      <c r="AB30" s="197">
        <v>490</v>
      </c>
      <c r="AC30" s="197"/>
      <c r="AD30" s="197">
        <v>260</v>
      </c>
      <c r="AE30" s="198">
        <v>300</v>
      </c>
      <c r="AF30" s="196">
        <v>400</v>
      </c>
      <c r="AG30" s="197">
        <v>400</v>
      </c>
      <c r="AH30" s="197"/>
      <c r="AI30" s="197">
        <v>180</v>
      </c>
      <c r="AJ30" s="198">
        <v>180</v>
      </c>
      <c r="AK30" s="196"/>
      <c r="AL30" s="197">
        <v>385</v>
      </c>
      <c r="AM30" s="197"/>
      <c r="AN30" s="197">
        <v>203</v>
      </c>
      <c r="AO30" s="198">
        <v>213</v>
      </c>
      <c r="AP30" s="196"/>
      <c r="AQ30" s="197">
        <v>213</v>
      </c>
      <c r="AR30" s="197"/>
      <c r="AS30" s="197">
        <v>178</v>
      </c>
      <c r="AT30" s="198">
        <v>174</v>
      </c>
      <c r="AU30" s="196">
        <v>343</v>
      </c>
      <c r="AV30" s="197"/>
      <c r="AW30" s="197"/>
      <c r="AX30" s="197">
        <v>264</v>
      </c>
      <c r="AY30" s="198">
        <v>260</v>
      </c>
      <c r="AZ30" s="144"/>
      <c r="BA30" s="134">
        <v>27</v>
      </c>
      <c r="BB30" s="144"/>
      <c r="BC30" s="179"/>
      <c r="BI30" s="183"/>
      <c r="BJ30" s="89" t="s">
        <v>352</v>
      </c>
      <c r="BK30" s="96">
        <v>17</v>
      </c>
      <c r="BL30" s="96">
        <v>17</v>
      </c>
      <c r="BM30" s="89">
        <f>+BK30*0.67+BL30*0.33</f>
        <v>17</v>
      </c>
      <c r="BN30" s="185"/>
    </row>
    <row r="31" spans="1:66" x14ac:dyDescent="0.2">
      <c r="A31" s="103">
        <v>36888</v>
      </c>
      <c r="B31" s="216">
        <v>216</v>
      </c>
      <c r="C31" s="217">
        <v>175</v>
      </c>
      <c r="D31" s="216">
        <v>258</v>
      </c>
      <c r="E31" s="218">
        <v>175</v>
      </c>
      <c r="F31" s="220">
        <v>325</v>
      </c>
      <c r="G31" s="216">
        <v>175</v>
      </c>
      <c r="H31" s="170">
        <v>186</v>
      </c>
      <c r="I31" s="170">
        <v>158</v>
      </c>
      <c r="J31" s="211"/>
      <c r="K31" s="211"/>
      <c r="L31" s="211"/>
      <c r="M31" s="211"/>
      <c r="N31" s="170">
        <v>325</v>
      </c>
      <c r="O31" s="170">
        <v>277</v>
      </c>
      <c r="P31" s="213"/>
      <c r="Q31" s="213"/>
      <c r="R31" s="211"/>
      <c r="S31" s="211"/>
      <c r="T31" s="102">
        <f t="shared" si="0"/>
        <v>36888</v>
      </c>
      <c r="U31">
        <v>289</v>
      </c>
      <c r="V31" s="196"/>
      <c r="W31" s="197"/>
      <c r="X31" s="197"/>
      <c r="Y31" s="197"/>
      <c r="Z31" s="198"/>
      <c r="AA31" s="196">
        <v>460</v>
      </c>
      <c r="AB31" s="197">
        <v>455</v>
      </c>
      <c r="AC31" s="197">
        <v>250</v>
      </c>
      <c r="AD31" s="197">
        <v>250</v>
      </c>
      <c r="AE31" s="198">
        <v>275</v>
      </c>
      <c r="AF31" s="196">
        <v>400</v>
      </c>
      <c r="AG31" s="197">
        <v>400</v>
      </c>
      <c r="AH31" s="197">
        <v>195</v>
      </c>
      <c r="AI31" s="197">
        <v>180</v>
      </c>
      <c r="AJ31" s="198">
        <v>180</v>
      </c>
      <c r="AK31" s="196"/>
      <c r="AL31" s="197"/>
      <c r="AM31" s="197"/>
      <c r="AN31" s="197"/>
      <c r="AO31" s="198"/>
      <c r="AP31" s="196">
        <v>222</v>
      </c>
      <c r="AQ31" s="197">
        <v>213</v>
      </c>
      <c r="AR31" s="197">
        <v>218</v>
      </c>
      <c r="AS31" s="197">
        <v>178</v>
      </c>
      <c r="AT31" s="198">
        <v>174</v>
      </c>
      <c r="AU31" s="196">
        <v>352</v>
      </c>
      <c r="AV31" s="197">
        <v>343</v>
      </c>
      <c r="AW31" s="197">
        <v>347</v>
      </c>
      <c r="AX31" s="197">
        <v>264</v>
      </c>
      <c r="AY31" s="198">
        <v>260</v>
      </c>
      <c r="BA31" s="134">
        <v>28</v>
      </c>
      <c r="BC31" s="135"/>
      <c r="BI31" s="183"/>
      <c r="BJ31" s="89" t="s">
        <v>465</v>
      </c>
      <c r="BK31" s="89">
        <v>25</v>
      </c>
      <c r="BL31" s="89">
        <v>25</v>
      </c>
      <c r="BM31" s="94">
        <v>25</v>
      </c>
      <c r="BN31" s="185"/>
    </row>
    <row r="32" spans="1:66" x14ac:dyDescent="0.2">
      <c r="A32" s="103">
        <v>36889</v>
      </c>
      <c r="B32" s="216">
        <v>216</v>
      </c>
      <c r="C32" s="217">
        <v>175</v>
      </c>
      <c r="D32" s="216">
        <v>258</v>
      </c>
      <c r="E32" s="218">
        <v>175</v>
      </c>
      <c r="F32" s="220"/>
      <c r="G32" s="216">
        <v>175</v>
      </c>
      <c r="H32" s="170"/>
      <c r="I32" s="170"/>
      <c r="J32" s="211"/>
      <c r="K32" s="211"/>
      <c r="L32" s="211"/>
      <c r="M32" s="211"/>
      <c r="N32" s="170"/>
      <c r="O32" s="170"/>
      <c r="P32" s="213"/>
      <c r="Q32" s="213"/>
      <c r="R32" s="211"/>
      <c r="S32" s="211"/>
      <c r="T32" s="102">
        <f t="shared" si="0"/>
        <v>36889</v>
      </c>
      <c r="U32">
        <v>274</v>
      </c>
      <c r="V32" s="196"/>
      <c r="W32" s="197"/>
      <c r="X32" s="197"/>
      <c r="Y32" s="197"/>
      <c r="Z32" s="198"/>
      <c r="AA32" s="196">
        <v>425</v>
      </c>
      <c r="AB32" s="197">
        <v>425</v>
      </c>
      <c r="AC32" s="197">
        <v>225</v>
      </c>
      <c r="AD32" s="197">
        <v>225</v>
      </c>
      <c r="AE32" s="198">
        <v>275</v>
      </c>
      <c r="AF32" s="196">
        <v>400</v>
      </c>
      <c r="AG32" s="197">
        <v>400</v>
      </c>
      <c r="AH32" s="197">
        <v>195</v>
      </c>
      <c r="AI32" s="197">
        <v>180</v>
      </c>
      <c r="AJ32" s="198">
        <v>180</v>
      </c>
      <c r="AK32" s="196"/>
      <c r="AL32" s="197"/>
      <c r="AM32" s="197"/>
      <c r="AN32" s="197"/>
      <c r="AO32" s="198"/>
      <c r="AP32" s="196">
        <v>222</v>
      </c>
      <c r="AQ32" s="197">
        <v>213</v>
      </c>
      <c r="AR32" s="197">
        <v>218</v>
      </c>
      <c r="AS32" s="197">
        <v>178</v>
      </c>
      <c r="AT32" s="198">
        <v>174</v>
      </c>
      <c r="AU32" s="196">
        <v>352</v>
      </c>
      <c r="AV32" s="197">
        <v>343</v>
      </c>
      <c r="AW32" s="197">
        <v>347</v>
      </c>
      <c r="AX32" s="197">
        <v>264</v>
      </c>
      <c r="AY32" s="198">
        <v>260</v>
      </c>
      <c r="BA32" s="134">
        <v>29</v>
      </c>
      <c r="BC32" s="135"/>
      <c r="BI32" s="183"/>
      <c r="BJ32" s="89" t="s">
        <v>355</v>
      </c>
      <c r="BK32" s="96">
        <f>SUM(BK24,BK26)*BK27</f>
        <v>1.1172</v>
      </c>
      <c r="BL32" s="96">
        <f>SUM(BL24,BL26)*BL27</f>
        <v>1.1172</v>
      </c>
      <c r="BM32" s="96">
        <f>SUM(BM24,BM26)*BM27</f>
        <v>1.1172</v>
      </c>
      <c r="BN32" s="185"/>
    </row>
    <row r="33" spans="1:66" x14ac:dyDescent="0.2">
      <c r="A33" s="103">
        <v>36890</v>
      </c>
      <c r="B33" s="216">
        <v>177</v>
      </c>
      <c r="C33" s="217">
        <v>160</v>
      </c>
      <c r="D33" s="216">
        <v>170</v>
      </c>
      <c r="E33" s="218">
        <v>150</v>
      </c>
      <c r="F33" s="220"/>
      <c r="G33" s="216">
        <v>122</v>
      </c>
      <c r="H33" s="170"/>
      <c r="I33" s="170"/>
      <c r="J33" s="211"/>
      <c r="K33" s="211"/>
      <c r="L33" s="211"/>
      <c r="M33" s="211"/>
      <c r="N33" s="170"/>
      <c r="O33" s="170"/>
      <c r="P33" s="213"/>
      <c r="Q33" s="213"/>
      <c r="R33" s="211"/>
      <c r="S33" s="211"/>
      <c r="T33" s="102">
        <f t="shared" si="0"/>
        <v>36890</v>
      </c>
      <c r="U33">
        <v>182</v>
      </c>
      <c r="V33" s="196"/>
      <c r="W33" s="197"/>
      <c r="X33" s="197"/>
      <c r="Y33" s="197"/>
      <c r="Z33" s="198"/>
      <c r="AA33" s="196"/>
      <c r="AB33" s="197"/>
      <c r="AC33" s="197"/>
      <c r="AD33" s="197"/>
      <c r="AE33" s="198"/>
      <c r="AF33" s="196"/>
      <c r="AG33" s="197"/>
      <c r="AH33" s="197"/>
      <c r="AI33" s="197"/>
      <c r="AJ33" s="198"/>
      <c r="AK33" s="196"/>
      <c r="AL33" s="197"/>
      <c r="AM33" s="197"/>
      <c r="AN33" s="197"/>
      <c r="AO33" s="198"/>
      <c r="AP33" s="196"/>
      <c r="AQ33" s="197"/>
      <c r="AR33" s="197"/>
      <c r="AS33" s="197"/>
      <c r="AT33" s="198"/>
      <c r="AU33" s="196"/>
      <c r="AV33" s="197"/>
      <c r="AW33" s="197"/>
      <c r="AX33" s="197"/>
      <c r="AY33" s="198"/>
      <c r="BA33" s="134">
        <v>30</v>
      </c>
      <c r="BC33" s="135"/>
      <c r="BI33" s="183"/>
      <c r="BJ33" s="89"/>
      <c r="BK33" s="89"/>
      <c r="BL33" s="89"/>
      <c r="BM33" s="89"/>
      <c r="BN33" s="185"/>
    </row>
    <row r="34" spans="1:66" ht="13.5" thickBot="1" x14ac:dyDescent="0.25">
      <c r="A34" s="103">
        <v>36891</v>
      </c>
      <c r="B34" s="221"/>
      <c r="C34" s="222">
        <v>160</v>
      </c>
      <c r="D34" s="221"/>
      <c r="E34" s="222">
        <v>150</v>
      </c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>
        <f t="shared" si="0"/>
        <v>36891</v>
      </c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4">
        <v>31</v>
      </c>
      <c r="BC34" s="135"/>
      <c r="BI34" s="187"/>
      <c r="BJ34" s="188" t="s">
        <v>356</v>
      </c>
      <c r="BK34" s="190">
        <f>SUM(BK23,BK25,BK28,BK29,BK30,BK31,BK32)</f>
        <v>54.009699999999995</v>
      </c>
      <c r="BL34" s="190">
        <f>SUM(BL23,BL25,BL28,BL29,BL30,BL31,BL32)</f>
        <v>60.222200000000001</v>
      </c>
      <c r="BM34" s="190">
        <f>SUM(BM23,BM25,BM28,BM29,BM30,BM31,BM32)</f>
        <v>51.472200000000001</v>
      </c>
      <c r="BN34" s="189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426.88</v>
      </c>
      <c r="AJ35" s="144"/>
      <c r="AK35" s="45">
        <v>83</v>
      </c>
      <c r="AO35" s="136"/>
      <c r="AP35" s="136">
        <v>60</v>
      </c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558.67999999999995</v>
      </c>
      <c r="C36" s="21">
        <f t="shared" si="1"/>
        <v>449.4</v>
      </c>
      <c r="D36" s="21">
        <f t="shared" si="1"/>
        <v>536.12</v>
      </c>
      <c r="E36" s="21">
        <f t="shared" si="1"/>
        <v>404.2</v>
      </c>
      <c r="F36" s="21">
        <f t="shared" si="1"/>
        <v>350.17391304347825</v>
      </c>
      <c r="G36" s="21">
        <f t="shared" si="1"/>
        <v>254.12</v>
      </c>
      <c r="H36" s="21">
        <f t="shared" si="1"/>
        <v>266.26086956521738</v>
      </c>
      <c r="I36" s="21">
        <f t="shared" si="1"/>
        <v>211.96153846153845</v>
      </c>
      <c r="J36" s="21" t="e">
        <f t="shared" si="1"/>
        <v>#DIV/0!</v>
      </c>
      <c r="K36" s="83" t="e">
        <f t="shared" si="1"/>
        <v>#DIV/0!</v>
      </c>
      <c r="L36" s="21" t="e">
        <f t="shared" si="1"/>
        <v>#DIV/0!</v>
      </c>
      <c r="M36" s="21" t="e">
        <f t="shared" si="1"/>
        <v>#DIV/0!</v>
      </c>
      <c r="N36" s="21">
        <f t="shared" si="1"/>
        <v>337.52173913043481</v>
      </c>
      <c r="O36" s="21">
        <f t="shared" si="1"/>
        <v>288.07692307692309</v>
      </c>
      <c r="P36" s="21" t="e">
        <f t="shared" si="1"/>
        <v>#DIV/0!</v>
      </c>
      <c r="Q36" s="21" t="e">
        <f t="shared" si="1"/>
        <v>#DIV/0!</v>
      </c>
      <c r="R36" s="21" t="e">
        <f t="shared" si="1"/>
        <v>#DIV/0!</v>
      </c>
      <c r="S36" s="21" t="e">
        <f t="shared" si="1"/>
        <v>#DIV/0!</v>
      </c>
      <c r="AD36" s="144"/>
      <c r="AE36" s="144"/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S37" si="2">MIN(B4:B33)</f>
        <v>177</v>
      </c>
      <c r="C37" s="21">
        <f t="shared" si="2"/>
        <v>160</v>
      </c>
      <c r="D37" s="21">
        <f t="shared" si="2"/>
        <v>170</v>
      </c>
      <c r="E37" s="21">
        <f t="shared" si="2"/>
        <v>150</v>
      </c>
      <c r="F37" s="21">
        <f t="shared" si="2"/>
        <v>243</v>
      </c>
      <c r="G37" s="21">
        <f t="shared" si="2"/>
        <v>122</v>
      </c>
      <c r="H37" s="21">
        <f t="shared" si="2"/>
        <v>139</v>
      </c>
      <c r="I37" s="21">
        <f t="shared" si="2"/>
        <v>137</v>
      </c>
      <c r="J37" s="21">
        <f t="shared" si="2"/>
        <v>0</v>
      </c>
      <c r="K37" s="21">
        <f t="shared" si="2"/>
        <v>0</v>
      </c>
      <c r="L37" s="21">
        <f t="shared" si="2"/>
        <v>0</v>
      </c>
      <c r="M37" s="21">
        <f t="shared" si="2"/>
        <v>0</v>
      </c>
      <c r="N37" s="21">
        <f t="shared" si="2"/>
        <v>216</v>
      </c>
      <c r="O37" s="21">
        <f t="shared" si="2"/>
        <v>151</v>
      </c>
      <c r="P37" s="21">
        <f t="shared" si="2"/>
        <v>0</v>
      </c>
      <c r="Q37" s="21">
        <f t="shared" si="2"/>
        <v>0</v>
      </c>
      <c r="R37" s="21">
        <f t="shared" si="2"/>
        <v>0</v>
      </c>
      <c r="S37" s="21">
        <f t="shared" si="2"/>
        <v>0</v>
      </c>
      <c r="U37" s="83"/>
      <c r="AD37" s="21"/>
      <c r="AE37" s="21"/>
      <c r="AH37" s="44"/>
      <c r="AI37" s="83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S38" si="3">MAX(B4:B33)</f>
        <v>3060</v>
      </c>
      <c r="C38" s="21">
        <f t="shared" si="3"/>
        <v>2000</v>
      </c>
      <c r="D38" s="21">
        <f t="shared" si="3"/>
        <v>3000</v>
      </c>
      <c r="E38" s="21">
        <f t="shared" si="3"/>
        <v>1500</v>
      </c>
      <c r="F38" s="21">
        <f t="shared" si="3"/>
        <v>670</v>
      </c>
      <c r="G38" s="21">
        <f t="shared" si="3"/>
        <v>500</v>
      </c>
      <c r="H38" s="21">
        <f t="shared" si="3"/>
        <v>657</v>
      </c>
      <c r="I38" s="21">
        <f t="shared" si="3"/>
        <v>278</v>
      </c>
      <c r="J38" s="21">
        <f t="shared" si="3"/>
        <v>0</v>
      </c>
      <c r="K38" s="21">
        <f t="shared" si="3"/>
        <v>0</v>
      </c>
      <c r="L38" s="21">
        <f t="shared" si="3"/>
        <v>0</v>
      </c>
      <c r="M38" s="21">
        <f t="shared" si="3"/>
        <v>0</v>
      </c>
      <c r="N38" s="21">
        <f t="shared" si="3"/>
        <v>659</v>
      </c>
      <c r="O38" s="21">
        <f t="shared" si="3"/>
        <v>492</v>
      </c>
      <c r="P38" s="21">
        <f t="shared" si="3"/>
        <v>0</v>
      </c>
      <c r="Q38" s="21">
        <f t="shared" si="3"/>
        <v>0</v>
      </c>
      <c r="R38" s="21">
        <f t="shared" si="3"/>
        <v>0</v>
      </c>
      <c r="S38" s="21">
        <f t="shared" si="3"/>
        <v>0</v>
      </c>
      <c r="U38" s="83"/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175</v>
      </c>
      <c r="C39">
        <v>350</v>
      </c>
      <c r="H39">
        <v>210</v>
      </c>
      <c r="I39">
        <v>325</v>
      </c>
      <c r="T39">
        <v>175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13</v>
      </c>
      <c r="N40" s="1" t="s">
        <v>14</v>
      </c>
      <c r="T40" s="1" t="s">
        <v>10</v>
      </c>
      <c r="Z40" s="1" t="s">
        <v>11</v>
      </c>
      <c r="AB40">
        <v>275</v>
      </c>
      <c r="AC40">
        <v>300</v>
      </c>
      <c r="AF40" s="1"/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/>
      <c r="BL40" s="96"/>
      <c r="BM40" s="96"/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200</v>
      </c>
      <c r="C43" s="139">
        <v>250</v>
      </c>
      <c r="D43" s="138"/>
      <c r="E43" s="138"/>
      <c r="F43" s="142"/>
      <c r="G43" s="138"/>
      <c r="H43" s="146"/>
      <c r="I43" s="147"/>
      <c r="J43" s="146"/>
      <c r="K43" s="145"/>
      <c r="L43" s="142">
        <v>180</v>
      </c>
      <c r="M43" s="138">
        <v>190</v>
      </c>
      <c r="N43" s="146"/>
      <c r="O43" s="147"/>
      <c r="P43" s="146"/>
      <c r="Q43" s="145"/>
      <c r="R43" s="146"/>
      <c r="S43" s="147"/>
      <c r="T43" s="146">
        <v>290</v>
      </c>
      <c r="U43" s="147">
        <v>300</v>
      </c>
      <c r="V43" s="146"/>
      <c r="W43" s="145"/>
      <c r="X43" s="146"/>
      <c r="Y43" s="147"/>
      <c r="Z43" s="146"/>
      <c r="AA43" s="147">
        <v>475</v>
      </c>
      <c r="AB43" s="146"/>
      <c r="AC43" s="145"/>
      <c r="AD43" s="146"/>
      <c r="AE43" s="147"/>
      <c r="AF43" s="146">
        <v>400</v>
      </c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10.5</v>
      </c>
      <c r="BL47" s="96">
        <v>10.5</v>
      </c>
      <c r="BM47" s="89">
        <v>10.5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465</v>
      </c>
      <c r="BK48" s="89">
        <v>10.5</v>
      </c>
      <c r="BL48" s="89">
        <v>10.5</v>
      </c>
      <c r="BM48" s="89">
        <v>10.5</v>
      </c>
      <c r="BN48" s="89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29.322199999999999</v>
      </c>
      <c r="BL51" s="190">
        <f>SUM(BL40,BL42,BL45,BL46,BL47,BL48,BL49)</f>
        <v>31.847200000000001</v>
      </c>
      <c r="BM51" s="190">
        <f>SUM(BM40,BM42,BM45,BM46,BM47,BM48,BM49)</f>
        <v>28.013866666666669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300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5" workbookViewId="0">
      <selection activeCell="B25" sqref="B25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20" width="5.85546875" customWidth="1"/>
    <col min="21" max="21" width="6.140625" customWidth="1"/>
    <col min="22" max="30" width="5.85546875" customWidth="1"/>
    <col min="31" max="31" width="6.5703125" customWidth="1"/>
    <col min="32" max="39" width="5.85546875" customWidth="1"/>
    <col min="40" max="41" width="7.42578125" customWidth="1"/>
    <col min="42" max="46" width="7" customWidth="1"/>
    <col min="47" max="51" width="5.5703125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2" x14ac:dyDescent="0.2">
      <c r="B1" s="1" t="s">
        <v>81</v>
      </c>
      <c r="U1" t="s">
        <v>94</v>
      </c>
      <c r="V1" s="1" t="s">
        <v>85</v>
      </c>
      <c r="AB1" s="1"/>
      <c r="AZ1" t="s">
        <v>43</v>
      </c>
      <c r="BA1" t="s">
        <v>440</v>
      </c>
      <c r="BB1" t="s">
        <v>44</v>
      </c>
      <c r="BC1" t="s">
        <v>441</v>
      </c>
      <c r="BD1" t="s">
        <v>442</v>
      </c>
      <c r="BE1" t="s">
        <v>443</v>
      </c>
      <c r="BF1" t="s">
        <v>444</v>
      </c>
      <c r="BG1" t="s">
        <v>445</v>
      </c>
      <c r="BH1" t="s">
        <v>90</v>
      </c>
      <c r="BI1" t="s">
        <v>145</v>
      </c>
      <c r="BJ1" t="s">
        <v>446</v>
      </c>
    </row>
    <row r="2" spans="1:62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9</v>
      </c>
      <c r="AB2" s="14"/>
      <c r="AC2" s="7"/>
      <c r="AD2" s="14"/>
      <c r="AE2" s="104"/>
      <c r="AF2" s="13" t="s">
        <v>12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460</v>
      </c>
      <c r="AQ2" s="14"/>
      <c r="AR2" s="7"/>
      <c r="AS2" s="14"/>
      <c r="AT2" s="104"/>
      <c r="AU2" s="13" t="s">
        <v>11</v>
      </c>
      <c r="AV2" s="14"/>
      <c r="AW2" s="7"/>
      <c r="AX2" s="14"/>
      <c r="AY2" s="104"/>
      <c r="AZ2" s="47"/>
      <c r="BA2" s="47"/>
      <c r="BB2" s="47"/>
      <c r="BC2" s="47"/>
    </row>
    <row r="3" spans="1:62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U3" s="10" t="s">
        <v>41</v>
      </c>
      <c r="AV3" s="12" t="s">
        <v>40</v>
      </c>
      <c r="AW3" s="12" t="s">
        <v>42</v>
      </c>
      <c r="AX3" s="12" t="s">
        <v>333</v>
      </c>
      <c r="AY3" s="11" t="s">
        <v>357</v>
      </c>
      <c r="AZ3" s="47"/>
      <c r="BA3" s="47"/>
      <c r="BB3" s="178"/>
      <c r="BC3" s="178"/>
    </row>
    <row r="4" spans="1:62" x14ac:dyDescent="0.2">
      <c r="A4" s="103">
        <v>36831</v>
      </c>
      <c r="B4" s="216">
        <v>90</v>
      </c>
      <c r="C4" s="217">
        <v>81</v>
      </c>
      <c r="D4" s="216">
        <v>96</v>
      </c>
      <c r="E4" s="218">
        <v>86</v>
      </c>
      <c r="F4" s="216"/>
      <c r="G4" s="216">
        <v>60</v>
      </c>
      <c r="H4" s="174">
        <v>92</v>
      </c>
      <c r="I4" s="174">
        <v>69</v>
      </c>
      <c r="J4" s="210">
        <v>155</v>
      </c>
      <c r="K4" s="210">
        <v>132</v>
      </c>
      <c r="L4" s="210">
        <v>57</v>
      </c>
      <c r="M4" s="210">
        <v>46</v>
      </c>
      <c r="N4" s="174">
        <v>107</v>
      </c>
      <c r="O4" s="174">
        <v>88</v>
      </c>
      <c r="P4" s="210">
        <v>180</v>
      </c>
      <c r="Q4" s="210">
        <v>156</v>
      </c>
      <c r="R4" s="210">
        <v>104</v>
      </c>
      <c r="S4" s="210">
        <v>93</v>
      </c>
      <c r="T4" s="102">
        <f t="shared" ref="T4:T33" si="0">A4</f>
        <v>36831</v>
      </c>
      <c r="U4">
        <v>107</v>
      </c>
      <c r="V4" s="193">
        <v>82</v>
      </c>
      <c r="W4" s="194">
        <v>84</v>
      </c>
      <c r="X4" s="194">
        <v>63.5</v>
      </c>
      <c r="Y4" s="194">
        <v>70</v>
      </c>
      <c r="Z4" s="195">
        <v>84</v>
      </c>
      <c r="AA4" s="196">
        <v>89.5</v>
      </c>
      <c r="AB4" s="194">
        <v>88.5</v>
      </c>
      <c r="AC4" s="197">
        <v>67</v>
      </c>
      <c r="AD4" s="194">
        <v>70.5</v>
      </c>
      <c r="AE4" s="195">
        <v>81.75</v>
      </c>
      <c r="AF4" s="193"/>
      <c r="AG4" s="194"/>
      <c r="AH4" s="194"/>
      <c r="AI4" s="194"/>
      <c r="AJ4" s="195"/>
      <c r="AK4" s="193">
        <v>76</v>
      </c>
      <c r="AL4" s="194">
        <v>75</v>
      </c>
      <c r="AM4" s="194">
        <v>58</v>
      </c>
      <c r="AN4" s="194">
        <v>59</v>
      </c>
      <c r="AO4" s="195">
        <v>67</v>
      </c>
      <c r="AP4" s="193"/>
      <c r="AQ4" s="194"/>
      <c r="AR4" s="194"/>
      <c r="AS4" s="194"/>
      <c r="AT4" s="195"/>
      <c r="AU4" s="193">
        <v>130</v>
      </c>
      <c r="AV4" s="194">
        <v>132</v>
      </c>
      <c r="AW4" s="194">
        <v>135</v>
      </c>
      <c r="AX4" s="194">
        <v>113</v>
      </c>
      <c r="AY4" s="195">
        <v>111</v>
      </c>
      <c r="AZ4" s="144"/>
      <c r="BA4" s="134"/>
      <c r="BB4" s="144"/>
      <c r="BC4" s="178"/>
      <c r="BH4">
        <v>92</v>
      </c>
    </row>
    <row r="5" spans="1:62" x14ac:dyDescent="0.2">
      <c r="A5" s="103">
        <v>36832</v>
      </c>
      <c r="B5" s="216">
        <v>87</v>
      </c>
      <c r="C5" s="217">
        <v>77</v>
      </c>
      <c r="D5" s="216">
        <v>94</v>
      </c>
      <c r="E5" s="218">
        <v>83.5</v>
      </c>
      <c r="F5" s="219"/>
      <c r="G5" s="216">
        <v>61</v>
      </c>
      <c r="H5" s="170">
        <v>78</v>
      </c>
      <c r="I5" s="170">
        <v>59</v>
      </c>
      <c r="J5" s="211">
        <v>138</v>
      </c>
      <c r="K5" s="211">
        <v>124</v>
      </c>
      <c r="L5" s="211">
        <v>73</v>
      </c>
      <c r="M5" s="211">
        <v>61</v>
      </c>
      <c r="N5" s="170">
        <v>85</v>
      </c>
      <c r="O5" s="170">
        <v>81</v>
      </c>
      <c r="P5" s="211">
        <v>173</v>
      </c>
      <c r="Q5" s="211">
        <v>159</v>
      </c>
      <c r="R5" s="211">
        <v>144</v>
      </c>
      <c r="S5" s="211">
        <v>134</v>
      </c>
      <c r="T5" s="102">
        <f t="shared" si="0"/>
        <v>36832</v>
      </c>
      <c r="U5">
        <v>85</v>
      </c>
      <c r="V5" s="196">
        <v>92</v>
      </c>
      <c r="W5" s="197">
        <v>93</v>
      </c>
      <c r="X5" s="197">
        <v>65.5</v>
      </c>
      <c r="Y5" s="197">
        <v>72</v>
      </c>
      <c r="Z5" s="198">
        <v>92</v>
      </c>
      <c r="AA5" s="196">
        <v>92.5</v>
      </c>
      <c r="AB5" s="197">
        <v>92</v>
      </c>
      <c r="AC5" s="197">
        <v>68</v>
      </c>
      <c r="AD5" s="197">
        <v>72.5</v>
      </c>
      <c r="AE5" s="198">
        <v>88.25</v>
      </c>
      <c r="AF5" s="196">
        <v>89.5</v>
      </c>
      <c r="AG5" s="197">
        <v>88.5</v>
      </c>
      <c r="AH5" s="197">
        <v>65</v>
      </c>
      <c r="AI5" s="197">
        <v>67</v>
      </c>
      <c r="AJ5" s="198">
        <v>79</v>
      </c>
      <c r="AK5" s="196">
        <v>77</v>
      </c>
      <c r="AL5" s="197">
        <v>77</v>
      </c>
      <c r="AM5" s="197">
        <v>58</v>
      </c>
      <c r="AN5" s="197">
        <v>60</v>
      </c>
      <c r="AO5" s="198">
        <v>70</v>
      </c>
      <c r="AP5" s="196"/>
      <c r="AQ5" s="197"/>
      <c r="AR5" s="197"/>
      <c r="AS5" s="197"/>
      <c r="AT5" s="198"/>
      <c r="AU5" s="196">
        <v>130</v>
      </c>
      <c r="AV5" s="197">
        <v>132</v>
      </c>
      <c r="AW5" s="197">
        <v>136</v>
      </c>
      <c r="AX5" s="197">
        <v>116</v>
      </c>
      <c r="AY5" s="198">
        <v>115</v>
      </c>
      <c r="AZ5" s="144"/>
      <c r="BA5" s="134"/>
      <c r="BB5" s="144"/>
      <c r="BC5" s="178"/>
      <c r="BH5">
        <v>99</v>
      </c>
    </row>
    <row r="6" spans="1:62" x14ac:dyDescent="0.2">
      <c r="A6" s="103">
        <v>36833</v>
      </c>
      <c r="B6" s="220">
        <v>74.5</v>
      </c>
      <c r="C6" s="225">
        <v>70.5</v>
      </c>
      <c r="D6" s="216">
        <v>78</v>
      </c>
      <c r="E6" s="218">
        <v>74</v>
      </c>
      <c r="F6" s="219"/>
      <c r="G6" s="216">
        <v>56.5</v>
      </c>
      <c r="H6" s="170">
        <v>87</v>
      </c>
      <c r="I6" s="170">
        <v>39</v>
      </c>
      <c r="J6" s="211">
        <v>126</v>
      </c>
      <c r="K6" s="211">
        <v>91</v>
      </c>
      <c r="L6" s="211">
        <v>77</v>
      </c>
      <c r="M6" s="211">
        <v>76</v>
      </c>
      <c r="N6" s="170">
        <v>109</v>
      </c>
      <c r="O6" s="170">
        <v>88</v>
      </c>
      <c r="P6" s="211">
        <v>140</v>
      </c>
      <c r="Q6" s="211">
        <v>113</v>
      </c>
      <c r="R6" s="211">
        <v>86</v>
      </c>
      <c r="S6" s="211">
        <v>84</v>
      </c>
      <c r="T6" s="102">
        <f t="shared" si="0"/>
        <v>36833</v>
      </c>
      <c r="U6">
        <v>104</v>
      </c>
      <c r="V6" s="199">
        <v>88</v>
      </c>
      <c r="W6" s="200">
        <v>90</v>
      </c>
      <c r="X6" s="197">
        <v>66</v>
      </c>
      <c r="Y6" s="197">
        <v>72</v>
      </c>
      <c r="Z6" s="198">
        <v>89</v>
      </c>
      <c r="AA6" s="196">
        <v>93</v>
      </c>
      <c r="AB6" s="197">
        <v>92</v>
      </c>
      <c r="AC6" s="197">
        <v>68</v>
      </c>
      <c r="AD6" s="197">
        <v>73</v>
      </c>
      <c r="AE6" s="198">
        <v>89</v>
      </c>
      <c r="AF6" s="196">
        <v>90</v>
      </c>
      <c r="AG6" s="197">
        <v>90</v>
      </c>
      <c r="AH6" s="197">
        <v>66</v>
      </c>
      <c r="AI6" s="197">
        <v>69</v>
      </c>
      <c r="AJ6" s="198">
        <v>81</v>
      </c>
      <c r="AK6" s="196">
        <v>77</v>
      </c>
      <c r="AL6" s="197">
        <v>77</v>
      </c>
      <c r="AM6" s="197">
        <v>60</v>
      </c>
      <c r="AN6" s="197">
        <v>62</v>
      </c>
      <c r="AO6" s="198">
        <v>72</v>
      </c>
      <c r="AP6" s="196"/>
      <c r="AQ6" s="197"/>
      <c r="AR6" s="197"/>
      <c r="AS6" s="197"/>
      <c r="AT6" s="198"/>
      <c r="AU6" s="196">
        <v>130</v>
      </c>
      <c r="AV6" s="197">
        <v>132</v>
      </c>
      <c r="AW6" s="197">
        <v>137</v>
      </c>
      <c r="AX6" s="197">
        <v>119</v>
      </c>
      <c r="AY6" s="198">
        <v>117</v>
      </c>
      <c r="AZ6" s="144"/>
      <c r="BA6" s="134"/>
      <c r="BB6" s="144"/>
      <c r="BC6" s="178"/>
      <c r="BH6">
        <v>89</v>
      </c>
    </row>
    <row r="7" spans="1:62" x14ac:dyDescent="0.2">
      <c r="A7" s="103">
        <v>36834</v>
      </c>
      <c r="B7" s="220">
        <v>74.5</v>
      </c>
      <c r="C7" s="225">
        <v>70.5</v>
      </c>
      <c r="D7" s="216">
        <v>78</v>
      </c>
      <c r="E7" s="218">
        <v>74</v>
      </c>
      <c r="F7" s="219"/>
      <c r="G7" s="216">
        <v>56.5</v>
      </c>
      <c r="H7" s="170">
        <v>82</v>
      </c>
      <c r="I7" s="170">
        <v>82</v>
      </c>
      <c r="J7" s="211">
        <v>34</v>
      </c>
      <c r="K7" s="211">
        <v>24</v>
      </c>
      <c r="L7" s="211">
        <v>48</v>
      </c>
      <c r="M7" s="211">
        <v>34</v>
      </c>
      <c r="N7" s="170">
        <v>102</v>
      </c>
      <c r="O7" s="170">
        <v>103</v>
      </c>
      <c r="P7" s="211">
        <v>88</v>
      </c>
      <c r="Q7" s="211">
        <v>77</v>
      </c>
      <c r="R7" s="211">
        <v>78</v>
      </c>
      <c r="S7" s="211">
        <v>64</v>
      </c>
      <c r="T7" s="102">
        <f t="shared" si="0"/>
        <v>36834</v>
      </c>
      <c r="U7">
        <v>97</v>
      </c>
      <c r="V7" s="199">
        <v>88</v>
      </c>
      <c r="W7" s="200">
        <v>90</v>
      </c>
      <c r="X7" s="197">
        <v>66</v>
      </c>
      <c r="Y7" s="197">
        <v>72</v>
      </c>
      <c r="Z7" s="198">
        <v>89</v>
      </c>
      <c r="AA7" s="196">
        <v>93</v>
      </c>
      <c r="AB7" s="197">
        <v>92</v>
      </c>
      <c r="AC7" s="197">
        <v>68</v>
      </c>
      <c r="AD7" s="197">
        <v>73</v>
      </c>
      <c r="AE7" s="198">
        <v>89</v>
      </c>
      <c r="AF7" s="196">
        <v>90</v>
      </c>
      <c r="AG7" s="197">
        <v>90</v>
      </c>
      <c r="AH7" s="197">
        <v>66</v>
      </c>
      <c r="AI7" s="197">
        <v>69</v>
      </c>
      <c r="AJ7" s="198">
        <v>81</v>
      </c>
      <c r="AK7" s="196">
        <v>77</v>
      </c>
      <c r="AL7" s="197">
        <v>77</v>
      </c>
      <c r="AM7" s="197">
        <v>60</v>
      </c>
      <c r="AN7" s="197">
        <v>62</v>
      </c>
      <c r="AO7" s="198">
        <v>72</v>
      </c>
      <c r="AP7" s="196"/>
      <c r="AQ7" s="197"/>
      <c r="AR7" s="197"/>
      <c r="AS7" s="197"/>
      <c r="AT7" s="198"/>
      <c r="AU7" s="196">
        <v>130</v>
      </c>
      <c r="AV7" s="197">
        <v>132</v>
      </c>
      <c r="AW7" s="197">
        <v>137</v>
      </c>
      <c r="AX7" s="197">
        <v>119</v>
      </c>
      <c r="AY7" s="198">
        <v>117</v>
      </c>
      <c r="AZ7" s="144"/>
      <c r="BA7" s="134"/>
      <c r="BB7" s="144"/>
      <c r="BC7" s="178"/>
      <c r="BH7">
        <v>66</v>
      </c>
    </row>
    <row r="8" spans="1:62" x14ac:dyDescent="0.2">
      <c r="A8" s="103">
        <v>36835</v>
      </c>
      <c r="B8" s="216"/>
      <c r="C8" s="217">
        <v>87</v>
      </c>
      <c r="D8" s="216"/>
      <c r="E8" s="218">
        <v>92</v>
      </c>
      <c r="F8" s="219"/>
      <c r="G8" s="216"/>
      <c r="H8" s="170"/>
      <c r="I8" s="170">
        <v>81</v>
      </c>
      <c r="J8" s="211"/>
      <c r="K8" s="211"/>
      <c r="L8" s="211">
        <v>83</v>
      </c>
      <c r="M8" s="211">
        <v>76</v>
      </c>
      <c r="N8" s="170"/>
      <c r="O8" s="170">
        <v>109</v>
      </c>
      <c r="P8" s="211"/>
      <c r="Q8" s="211"/>
      <c r="R8" s="211">
        <v>127</v>
      </c>
      <c r="S8" s="211">
        <v>117</v>
      </c>
      <c r="T8" s="102">
        <f t="shared" si="0"/>
        <v>36835</v>
      </c>
      <c r="V8" s="196"/>
      <c r="W8" s="197"/>
      <c r="X8" s="197"/>
      <c r="Y8" s="197"/>
      <c r="Z8" s="198"/>
      <c r="AA8" s="196"/>
      <c r="AB8" s="197"/>
      <c r="AC8" s="197"/>
      <c r="AD8" s="197"/>
      <c r="AE8" s="198"/>
      <c r="AF8" s="196"/>
      <c r="AG8" s="197"/>
      <c r="AH8" s="197"/>
      <c r="AI8" s="197"/>
      <c r="AJ8" s="198"/>
      <c r="AK8" s="196"/>
      <c r="AL8" s="197"/>
      <c r="AM8" s="197"/>
      <c r="AN8" s="197"/>
      <c r="AO8" s="198"/>
      <c r="AP8" s="196"/>
      <c r="AQ8" s="197"/>
      <c r="AR8" s="197"/>
      <c r="AS8" s="197"/>
      <c r="AT8" s="198"/>
      <c r="AU8" s="196"/>
      <c r="AV8" s="197"/>
      <c r="AW8" s="197"/>
      <c r="AX8" s="197"/>
      <c r="AY8" s="198"/>
      <c r="AZ8" s="144"/>
      <c r="BA8" s="134"/>
      <c r="BB8" s="144"/>
      <c r="BC8" s="178"/>
    </row>
    <row r="9" spans="1:62" x14ac:dyDescent="0.2">
      <c r="A9" s="103">
        <v>36836</v>
      </c>
      <c r="B9" s="216">
        <v>98</v>
      </c>
      <c r="C9" s="217">
        <v>87</v>
      </c>
      <c r="D9" s="216">
        <v>103</v>
      </c>
      <c r="E9" s="218">
        <v>92</v>
      </c>
      <c r="F9" s="219"/>
      <c r="G9" s="216">
        <v>75</v>
      </c>
      <c r="H9" s="170">
        <v>114</v>
      </c>
      <c r="I9" s="170">
        <v>74</v>
      </c>
      <c r="J9" s="211">
        <v>169</v>
      </c>
      <c r="K9" s="211">
        <v>157</v>
      </c>
      <c r="L9" s="211">
        <v>91</v>
      </c>
      <c r="M9" s="211">
        <v>86</v>
      </c>
      <c r="N9" s="170">
        <v>122</v>
      </c>
      <c r="O9" s="170">
        <v>100</v>
      </c>
      <c r="P9" s="211">
        <v>169</v>
      </c>
      <c r="Q9" s="211">
        <v>157</v>
      </c>
      <c r="R9" s="211">
        <v>93</v>
      </c>
      <c r="S9" s="211">
        <v>87</v>
      </c>
      <c r="T9" s="102">
        <f t="shared" si="0"/>
        <v>36836</v>
      </c>
      <c r="U9">
        <v>122</v>
      </c>
      <c r="V9" s="196">
        <v>89</v>
      </c>
      <c r="W9" s="197">
        <v>92</v>
      </c>
      <c r="X9" s="197">
        <v>68</v>
      </c>
      <c r="Y9" s="197">
        <v>73</v>
      </c>
      <c r="Z9" s="198">
        <v>91</v>
      </c>
      <c r="AA9" s="196">
        <v>94.5</v>
      </c>
      <c r="AB9" s="197">
        <v>95</v>
      </c>
      <c r="AC9" s="197">
        <v>69</v>
      </c>
      <c r="AD9" s="197">
        <v>74</v>
      </c>
      <c r="AE9" s="198">
        <v>92</v>
      </c>
      <c r="AF9" s="196">
        <v>92.5</v>
      </c>
      <c r="AG9" s="197">
        <v>90</v>
      </c>
      <c r="AH9" s="197">
        <v>66</v>
      </c>
      <c r="AI9" s="197">
        <v>71</v>
      </c>
      <c r="AJ9" s="198">
        <v>84</v>
      </c>
      <c r="AK9" s="196">
        <v>78.5</v>
      </c>
      <c r="AL9" s="197">
        <v>77</v>
      </c>
      <c r="AM9" s="197">
        <v>60</v>
      </c>
      <c r="AN9" s="197">
        <v>64</v>
      </c>
      <c r="AO9" s="198">
        <v>75</v>
      </c>
      <c r="AP9" s="196"/>
      <c r="AQ9" s="197"/>
      <c r="AR9" s="197"/>
      <c r="AS9" s="197"/>
      <c r="AT9" s="198"/>
      <c r="AU9" s="196">
        <v>132</v>
      </c>
      <c r="AV9" s="197">
        <v>134</v>
      </c>
      <c r="AW9" s="197">
        <v>142</v>
      </c>
      <c r="AX9" s="197">
        <v>123</v>
      </c>
      <c r="AY9" s="198">
        <v>121</v>
      </c>
      <c r="AZ9" s="144"/>
      <c r="BA9" s="134"/>
      <c r="BB9" s="144"/>
      <c r="BC9" s="178"/>
      <c r="BH9">
        <v>98</v>
      </c>
    </row>
    <row r="10" spans="1:62" x14ac:dyDescent="0.2">
      <c r="A10" s="103">
        <v>36837</v>
      </c>
      <c r="B10" s="216">
        <v>99</v>
      </c>
      <c r="C10" s="217">
        <v>82</v>
      </c>
      <c r="D10" s="216">
        <v>108</v>
      </c>
      <c r="E10" s="218">
        <v>92.5</v>
      </c>
      <c r="F10" s="219"/>
      <c r="G10" s="216">
        <v>84</v>
      </c>
      <c r="H10" s="170">
        <v>109</v>
      </c>
      <c r="I10" s="170">
        <v>92</v>
      </c>
      <c r="J10" s="211">
        <v>126</v>
      </c>
      <c r="K10" s="211">
        <v>119</v>
      </c>
      <c r="L10" s="211">
        <v>97</v>
      </c>
      <c r="M10" s="211">
        <v>82</v>
      </c>
      <c r="N10" s="170">
        <v>110</v>
      </c>
      <c r="O10" s="170">
        <v>100</v>
      </c>
      <c r="P10" s="211">
        <v>154</v>
      </c>
      <c r="Q10" s="211">
        <v>147</v>
      </c>
      <c r="R10" s="211">
        <v>97</v>
      </c>
      <c r="S10" s="211">
        <v>82</v>
      </c>
      <c r="T10" s="102">
        <f t="shared" si="0"/>
        <v>36837</v>
      </c>
      <c r="U10">
        <v>110</v>
      </c>
      <c r="V10" s="196">
        <v>95</v>
      </c>
      <c r="W10" s="197">
        <v>97</v>
      </c>
      <c r="X10" s="197">
        <v>74</v>
      </c>
      <c r="Y10" s="197">
        <v>76</v>
      </c>
      <c r="Z10" s="198">
        <v>96</v>
      </c>
      <c r="AA10" s="196">
        <v>96.25</v>
      </c>
      <c r="AB10" s="197">
        <v>96</v>
      </c>
      <c r="AC10" s="197">
        <v>74</v>
      </c>
      <c r="AD10" s="197">
        <v>78</v>
      </c>
      <c r="AE10" s="198">
        <v>95</v>
      </c>
      <c r="AF10" s="196">
        <v>96.5</v>
      </c>
      <c r="AG10" s="197">
        <v>96</v>
      </c>
      <c r="AH10" s="197">
        <v>71</v>
      </c>
      <c r="AI10" s="197">
        <v>73</v>
      </c>
      <c r="AJ10" s="198">
        <v>86</v>
      </c>
      <c r="AK10" s="196">
        <v>83</v>
      </c>
      <c r="AL10" s="197">
        <v>82</v>
      </c>
      <c r="AM10" s="197">
        <v>63</v>
      </c>
      <c r="AN10" s="197">
        <v>66</v>
      </c>
      <c r="AO10" s="198">
        <v>77</v>
      </c>
      <c r="AP10" s="196"/>
      <c r="AQ10" s="197"/>
      <c r="AR10" s="197"/>
      <c r="AS10" s="197"/>
      <c r="AT10" s="198"/>
      <c r="AU10" s="196">
        <v>134</v>
      </c>
      <c r="AV10" s="197">
        <v>136</v>
      </c>
      <c r="AW10" s="197">
        <v>144</v>
      </c>
      <c r="AX10" s="197">
        <v>124</v>
      </c>
      <c r="AY10" s="198">
        <v>122</v>
      </c>
      <c r="AZ10" s="144"/>
      <c r="BA10" s="134"/>
      <c r="BB10" s="144"/>
      <c r="BC10" s="178"/>
      <c r="BH10">
        <v>102</v>
      </c>
    </row>
    <row r="11" spans="1:62" x14ac:dyDescent="0.2">
      <c r="A11" s="103">
        <v>36838</v>
      </c>
      <c r="B11" s="216">
        <v>96</v>
      </c>
      <c r="C11" s="217">
        <v>82</v>
      </c>
      <c r="D11" s="216">
        <v>103</v>
      </c>
      <c r="E11" s="218">
        <v>93</v>
      </c>
      <c r="F11" s="219"/>
      <c r="G11" s="216">
        <v>90</v>
      </c>
      <c r="H11" s="170">
        <v>133</v>
      </c>
      <c r="I11" s="170">
        <v>92</v>
      </c>
      <c r="J11" s="211">
        <v>120</v>
      </c>
      <c r="K11" s="211">
        <v>95</v>
      </c>
      <c r="L11" s="211">
        <v>83</v>
      </c>
      <c r="M11" s="211">
        <v>64</v>
      </c>
      <c r="N11" s="170">
        <v>133</v>
      </c>
      <c r="O11" s="170">
        <v>94</v>
      </c>
      <c r="P11" s="211">
        <v>148</v>
      </c>
      <c r="Q11" s="211">
        <v>137</v>
      </c>
      <c r="R11" s="211">
        <v>104</v>
      </c>
      <c r="S11" s="211">
        <v>96</v>
      </c>
      <c r="T11" s="102">
        <f t="shared" si="0"/>
        <v>36838</v>
      </c>
      <c r="U11">
        <v>133</v>
      </c>
      <c r="V11" s="196">
        <v>103</v>
      </c>
      <c r="W11" s="197">
        <v>104</v>
      </c>
      <c r="X11" s="197">
        <v>74</v>
      </c>
      <c r="Y11" s="197">
        <v>82</v>
      </c>
      <c r="Z11" s="198">
        <v>100</v>
      </c>
      <c r="AA11" s="196">
        <v>103</v>
      </c>
      <c r="AB11" s="197">
        <v>103</v>
      </c>
      <c r="AC11" s="197">
        <v>79</v>
      </c>
      <c r="AD11" s="197">
        <v>83</v>
      </c>
      <c r="AE11" s="198">
        <v>98</v>
      </c>
      <c r="AF11" s="196">
        <v>97.5</v>
      </c>
      <c r="AG11" s="197">
        <v>97.25</v>
      </c>
      <c r="AH11" s="197">
        <v>74</v>
      </c>
      <c r="AI11" s="197">
        <v>76</v>
      </c>
      <c r="AJ11" s="198">
        <v>87</v>
      </c>
      <c r="AK11" s="196">
        <v>83.5</v>
      </c>
      <c r="AL11" s="197">
        <v>83</v>
      </c>
      <c r="AM11" s="197">
        <v>65</v>
      </c>
      <c r="AN11" s="197">
        <v>68</v>
      </c>
      <c r="AO11" s="198">
        <v>78</v>
      </c>
      <c r="AP11" s="196"/>
      <c r="AQ11" s="197"/>
      <c r="AR11" s="197"/>
      <c r="AS11" s="197"/>
      <c r="AT11" s="198"/>
      <c r="AU11" s="196">
        <v>135</v>
      </c>
      <c r="AV11" s="197">
        <v>137</v>
      </c>
      <c r="AW11" s="197">
        <v>143</v>
      </c>
      <c r="AX11" s="197">
        <v>124</v>
      </c>
      <c r="AY11" s="198">
        <v>122</v>
      </c>
      <c r="AZ11" s="144"/>
      <c r="BA11" s="134"/>
      <c r="BB11" s="144"/>
      <c r="BC11" s="178"/>
      <c r="BH11">
        <v>102</v>
      </c>
    </row>
    <row r="12" spans="1:62" x14ac:dyDescent="0.2">
      <c r="A12" s="103">
        <v>36839</v>
      </c>
      <c r="B12" s="216">
        <v>96</v>
      </c>
      <c r="C12" s="217">
        <v>82</v>
      </c>
      <c r="D12" s="216">
        <v>103</v>
      </c>
      <c r="E12" s="218">
        <v>93</v>
      </c>
      <c r="F12" s="219"/>
      <c r="G12" s="216">
        <v>90</v>
      </c>
      <c r="H12" s="170">
        <v>138</v>
      </c>
      <c r="I12" s="170">
        <v>83</v>
      </c>
      <c r="J12" s="211">
        <v>130</v>
      </c>
      <c r="K12" s="211">
        <v>119</v>
      </c>
      <c r="L12" s="211">
        <v>126</v>
      </c>
      <c r="M12" s="211">
        <v>119</v>
      </c>
      <c r="N12" s="170">
        <v>138</v>
      </c>
      <c r="O12" s="170">
        <v>85</v>
      </c>
      <c r="P12" s="211">
        <v>174</v>
      </c>
      <c r="Q12" s="211">
        <v>161</v>
      </c>
      <c r="R12" s="211">
        <v>143</v>
      </c>
      <c r="S12" s="211">
        <v>140</v>
      </c>
      <c r="T12" s="102">
        <f t="shared" si="0"/>
        <v>36839</v>
      </c>
      <c r="U12">
        <v>138</v>
      </c>
      <c r="V12" s="196"/>
      <c r="W12" s="197"/>
      <c r="X12" s="197"/>
      <c r="Y12" s="197"/>
      <c r="Z12" s="198"/>
      <c r="AA12" s="196"/>
      <c r="AB12" s="197"/>
      <c r="AC12" s="197"/>
      <c r="AD12" s="197"/>
      <c r="AE12" s="198"/>
      <c r="AF12" s="196"/>
      <c r="AG12" s="197"/>
      <c r="AH12" s="197"/>
      <c r="AI12" s="197"/>
      <c r="AJ12" s="198"/>
      <c r="AK12" s="196"/>
      <c r="AL12" s="197"/>
      <c r="AM12" s="197"/>
      <c r="AN12" s="197"/>
      <c r="AO12" s="198"/>
      <c r="AP12" s="196"/>
      <c r="AQ12" s="197"/>
      <c r="AR12" s="197"/>
      <c r="AS12" s="197"/>
      <c r="AT12" s="198"/>
      <c r="AU12" s="196"/>
      <c r="AV12" s="197"/>
      <c r="AW12" s="197"/>
      <c r="AX12" s="197"/>
      <c r="AY12" s="198"/>
      <c r="AZ12" s="144"/>
      <c r="BA12" s="134"/>
      <c r="BB12" s="144"/>
      <c r="BC12" s="178"/>
      <c r="BH12">
        <v>89</v>
      </c>
    </row>
    <row r="13" spans="1:62" x14ac:dyDescent="0.2">
      <c r="A13" s="103">
        <v>36840</v>
      </c>
      <c r="B13" s="216">
        <v>109</v>
      </c>
      <c r="C13" s="217">
        <v>97</v>
      </c>
      <c r="D13" s="216">
        <v>107</v>
      </c>
      <c r="E13" s="218">
        <v>97</v>
      </c>
      <c r="F13" s="219"/>
      <c r="G13" s="216">
        <v>99</v>
      </c>
      <c r="H13" s="170">
        <v>135</v>
      </c>
      <c r="I13" s="170">
        <v>88</v>
      </c>
      <c r="J13" s="211">
        <v>123</v>
      </c>
      <c r="K13" s="211">
        <v>104</v>
      </c>
      <c r="L13" s="211">
        <v>89</v>
      </c>
      <c r="M13" s="211">
        <v>69</v>
      </c>
      <c r="N13" s="170">
        <v>136</v>
      </c>
      <c r="O13" s="170">
        <v>91</v>
      </c>
      <c r="P13" s="211">
        <v>180</v>
      </c>
      <c r="Q13" s="211">
        <v>163</v>
      </c>
      <c r="R13" s="211">
        <v>208</v>
      </c>
      <c r="S13" s="211">
        <v>203</v>
      </c>
      <c r="T13" s="102">
        <f t="shared" si="0"/>
        <v>36840</v>
      </c>
      <c r="U13">
        <v>136</v>
      </c>
      <c r="V13" s="196">
        <v>107</v>
      </c>
      <c r="W13" s="197">
        <v>107</v>
      </c>
      <c r="X13" s="197">
        <v>82</v>
      </c>
      <c r="Y13" s="197">
        <v>86</v>
      </c>
      <c r="Z13" s="198">
        <v>101</v>
      </c>
      <c r="AA13" s="196">
        <v>107</v>
      </c>
      <c r="AB13" s="197">
        <v>107</v>
      </c>
      <c r="AC13" s="197">
        <v>82</v>
      </c>
      <c r="AD13" s="197">
        <v>86</v>
      </c>
      <c r="AE13" s="198">
        <v>101</v>
      </c>
      <c r="AF13" s="196">
        <v>99</v>
      </c>
      <c r="AG13" s="197">
        <v>98</v>
      </c>
      <c r="AH13" s="197">
        <v>76</v>
      </c>
      <c r="AI13" s="197">
        <v>78</v>
      </c>
      <c r="AJ13" s="198">
        <v>88</v>
      </c>
      <c r="AK13" s="196">
        <v>84</v>
      </c>
      <c r="AL13" s="197">
        <v>84</v>
      </c>
      <c r="AM13" s="197">
        <v>66</v>
      </c>
      <c r="AN13" s="197">
        <v>68</v>
      </c>
      <c r="AO13" s="198">
        <v>77</v>
      </c>
      <c r="AP13" s="196"/>
      <c r="AQ13" s="197"/>
      <c r="AR13" s="197"/>
      <c r="AS13" s="197"/>
      <c r="AT13" s="198"/>
      <c r="AU13" s="196">
        <v>135</v>
      </c>
      <c r="AV13" s="197">
        <v>137</v>
      </c>
      <c r="AW13" s="197">
        <v>142</v>
      </c>
      <c r="AX13" s="197">
        <v>124</v>
      </c>
      <c r="AY13" s="198">
        <v>122</v>
      </c>
      <c r="AZ13" s="144"/>
      <c r="BA13" s="134"/>
      <c r="BB13" s="144"/>
      <c r="BC13" s="178"/>
      <c r="BH13">
        <v>82</v>
      </c>
    </row>
    <row r="14" spans="1:62" x14ac:dyDescent="0.2">
      <c r="A14" s="103">
        <v>36841</v>
      </c>
      <c r="B14" s="216">
        <v>109</v>
      </c>
      <c r="C14" s="217">
        <v>97</v>
      </c>
      <c r="D14" s="216">
        <v>107</v>
      </c>
      <c r="E14" s="218">
        <v>97</v>
      </c>
      <c r="F14" s="219"/>
      <c r="G14" s="216">
        <v>99</v>
      </c>
      <c r="H14" s="170">
        <v>101</v>
      </c>
      <c r="I14" s="170">
        <v>93</v>
      </c>
      <c r="J14" s="211">
        <v>59</v>
      </c>
      <c r="K14" s="211">
        <v>43</v>
      </c>
      <c r="L14" s="211">
        <v>32</v>
      </c>
      <c r="M14" s="211">
        <v>12</v>
      </c>
      <c r="N14" s="170">
        <v>120</v>
      </c>
      <c r="O14" s="170">
        <v>101</v>
      </c>
      <c r="P14" s="211">
        <v>207</v>
      </c>
      <c r="Q14" s="211">
        <v>200</v>
      </c>
      <c r="R14" s="211">
        <v>200</v>
      </c>
      <c r="S14" s="211">
        <v>185</v>
      </c>
      <c r="T14" s="102">
        <f t="shared" si="0"/>
        <v>36841</v>
      </c>
      <c r="U14">
        <v>120</v>
      </c>
      <c r="V14" s="196">
        <v>107</v>
      </c>
      <c r="W14" s="197">
        <v>107</v>
      </c>
      <c r="X14" s="197">
        <v>82</v>
      </c>
      <c r="Y14" s="197">
        <v>86</v>
      </c>
      <c r="Z14" s="198">
        <v>101</v>
      </c>
      <c r="AA14" s="196">
        <v>107</v>
      </c>
      <c r="AB14" s="197">
        <v>107</v>
      </c>
      <c r="AC14" s="197">
        <v>82</v>
      </c>
      <c r="AD14" s="197">
        <v>86</v>
      </c>
      <c r="AE14" s="198">
        <v>101</v>
      </c>
      <c r="AF14" s="196">
        <v>99</v>
      </c>
      <c r="AG14" s="197">
        <v>98</v>
      </c>
      <c r="AH14" s="197">
        <v>76</v>
      </c>
      <c r="AI14" s="197">
        <v>78</v>
      </c>
      <c r="AJ14" s="198">
        <v>88</v>
      </c>
      <c r="AK14" s="196">
        <v>84</v>
      </c>
      <c r="AL14" s="197">
        <v>84</v>
      </c>
      <c r="AM14" s="197">
        <v>66</v>
      </c>
      <c r="AN14" s="197">
        <v>68</v>
      </c>
      <c r="AO14" s="198">
        <v>77</v>
      </c>
      <c r="AP14" s="196"/>
      <c r="AQ14" s="197"/>
      <c r="AR14" s="197"/>
      <c r="AS14" s="197"/>
      <c r="AT14" s="198"/>
      <c r="AU14" s="196">
        <v>135</v>
      </c>
      <c r="AV14" s="197">
        <v>137</v>
      </c>
      <c r="AW14" s="197">
        <v>142</v>
      </c>
      <c r="AX14" s="197">
        <v>124</v>
      </c>
      <c r="AY14" s="198">
        <v>122</v>
      </c>
      <c r="AZ14" s="144"/>
      <c r="BA14" s="134"/>
      <c r="BB14" s="144"/>
      <c r="BC14" s="178"/>
      <c r="BH14">
        <v>76</v>
      </c>
    </row>
    <row r="15" spans="1:62" x14ac:dyDescent="0.2">
      <c r="A15" s="103">
        <v>36842</v>
      </c>
      <c r="B15" s="216"/>
      <c r="C15" s="217">
        <v>111</v>
      </c>
      <c r="D15" s="216"/>
      <c r="E15" s="218">
        <v>107.5</v>
      </c>
      <c r="F15" s="216"/>
      <c r="G15" s="216"/>
      <c r="H15" s="170"/>
      <c r="I15" s="170">
        <v>127</v>
      </c>
      <c r="J15" s="211"/>
      <c r="K15" s="211"/>
      <c r="L15" s="211">
        <v>54</v>
      </c>
      <c r="M15" s="211">
        <v>37</v>
      </c>
      <c r="N15" s="170"/>
      <c r="O15" s="170">
        <v>138</v>
      </c>
      <c r="P15" s="211"/>
      <c r="Q15" s="211"/>
      <c r="R15" s="211">
        <v>190</v>
      </c>
      <c r="S15" s="211">
        <v>178</v>
      </c>
      <c r="T15" s="102">
        <f t="shared" si="0"/>
        <v>36842</v>
      </c>
      <c r="V15" s="196"/>
      <c r="W15" s="197"/>
      <c r="X15" s="197"/>
      <c r="Y15" s="197"/>
      <c r="Z15" s="198"/>
      <c r="AA15" s="196"/>
      <c r="AB15" s="197"/>
      <c r="AC15" s="197"/>
      <c r="AD15" s="197"/>
      <c r="AE15" s="198"/>
      <c r="AF15" s="196"/>
      <c r="AG15" s="197"/>
      <c r="AH15" s="197"/>
      <c r="AI15" s="197"/>
      <c r="AJ15" s="198"/>
      <c r="AK15" s="196"/>
      <c r="AL15" s="197"/>
      <c r="AM15" s="197"/>
      <c r="AN15" s="197"/>
      <c r="AO15" s="198"/>
      <c r="AP15" s="196"/>
      <c r="AQ15" s="197"/>
      <c r="AR15" s="197"/>
      <c r="AS15" s="197"/>
      <c r="AT15" s="198"/>
      <c r="AU15" s="196"/>
      <c r="AV15" s="197"/>
      <c r="AW15" s="197"/>
      <c r="AX15" s="197"/>
      <c r="AY15" s="198"/>
      <c r="AZ15" s="144"/>
      <c r="BA15" s="134"/>
      <c r="BB15" s="144"/>
      <c r="BC15" s="178"/>
    </row>
    <row r="16" spans="1:62" x14ac:dyDescent="0.2">
      <c r="A16" s="103">
        <v>36843</v>
      </c>
      <c r="B16" s="216">
        <v>139</v>
      </c>
      <c r="C16" s="217">
        <v>111</v>
      </c>
      <c r="D16" s="216">
        <v>140</v>
      </c>
      <c r="E16" s="218">
        <v>107.5</v>
      </c>
      <c r="F16" s="216"/>
      <c r="G16" s="216">
        <v>114</v>
      </c>
      <c r="H16" s="170">
        <v>185</v>
      </c>
      <c r="I16" s="170">
        <v>111</v>
      </c>
      <c r="J16" s="211">
        <v>209</v>
      </c>
      <c r="K16" s="211">
        <v>190</v>
      </c>
      <c r="L16" s="211">
        <v>89</v>
      </c>
      <c r="M16" s="211">
        <v>83</v>
      </c>
      <c r="N16" s="170">
        <v>185</v>
      </c>
      <c r="O16" s="170">
        <v>111</v>
      </c>
      <c r="P16" s="211">
        <v>250</v>
      </c>
      <c r="Q16" s="211">
        <v>250</v>
      </c>
      <c r="R16" s="211">
        <v>189</v>
      </c>
      <c r="S16" s="211">
        <v>166</v>
      </c>
      <c r="T16" s="102">
        <f t="shared" si="0"/>
        <v>36843</v>
      </c>
      <c r="U16">
        <v>185</v>
      </c>
      <c r="V16" s="196">
        <v>130</v>
      </c>
      <c r="W16" s="197">
        <v>129</v>
      </c>
      <c r="X16" s="197">
        <v>95</v>
      </c>
      <c r="Y16" s="197">
        <v>101</v>
      </c>
      <c r="Z16" s="198">
        <v>118</v>
      </c>
      <c r="AA16" s="196">
        <v>117</v>
      </c>
      <c r="AB16" s="197">
        <v>117</v>
      </c>
      <c r="AC16" s="197">
        <v>88</v>
      </c>
      <c r="AD16" s="197">
        <v>93</v>
      </c>
      <c r="AE16" s="198">
        <v>107</v>
      </c>
      <c r="AF16" s="196">
        <v>107</v>
      </c>
      <c r="AG16" s="197">
        <v>108</v>
      </c>
      <c r="AH16" s="197">
        <v>82</v>
      </c>
      <c r="AI16" s="197">
        <v>86</v>
      </c>
      <c r="AJ16" s="198">
        <v>98</v>
      </c>
      <c r="AK16" s="196">
        <v>91</v>
      </c>
      <c r="AL16" s="197">
        <v>91</v>
      </c>
      <c r="AM16" s="197">
        <v>71</v>
      </c>
      <c r="AN16" s="197">
        <v>73</v>
      </c>
      <c r="AO16" s="198">
        <v>82</v>
      </c>
      <c r="AP16" s="196"/>
      <c r="AQ16" s="197"/>
      <c r="AR16" s="197"/>
      <c r="AS16" s="197"/>
      <c r="AT16" s="198"/>
      <c r="AU16" s="196">
        <v>137</v>
      </c>
      <c r="AV16" s="197">
        <v>139</v>
      </c>
      <c r="AW16" s="197">
        <v>141</v>
      </c>
      <c r="AX16" s="197">
        <v>124</v>
      </c>
      <c r="AY16" s="198">
        <v>124</v>
      </c>
      <c r="AZ16" s="144"/>
      <c r="BA16" s="134"/>
      <c r="BB16" s="144"/>
      <c r="BC16" s="178"/>
      <c r="BH16">
        <v>118</v>
      </c>
    </row>
    <row r="17" spans="1:60" x14ac:dyDescent="0.2">
      <c r="A17" s="103">
        <v>36844</v>
      </c>
      <c r="B17" s="216">
        <v>179</v>
      </c>
      <c r="C17" s="217">
        <v>115</v>
      </c>
      <c r="D17" s="216">
        <v>178</v>
      </c>
      <c r="E17" s="218">
        <v>120</v>
      </c>
      <c r="F17" s="216"/>
      <c r="G17" s="216">
        <v>156</v>
      </c>
      <c r="H17" s="170">
        <v>180</v>
      </c>
      <c r="I17" s="170">
        <v>114</v>
      </c>
      <c r="J17" s="211">
        <v>206</v>
      </c>
      <c r="K17" s="211">
        <v>192</v>
      </c>
      <c r="L17" s="211">
        <v>166</v>
      </c>
      <c r="M17" s="211">
        <v>138</v>
      </c>
      <c r="N17" s="170">
        <v>180</v>
      </c>
      <c r="O17" s="170">
        <v>122</v>
      </c>
      <c r="P17" s="211">
        <v>247</v>
      </c>
      <c r="Q17" s="211">
        <v>245</v>
      </c>
      <c r="R17" s="211">
        <v>220</v>
      </c>
      <c r="S17" s="211">
        <v>194</v>
      </c>
      <c r="T17" s="102">
        <f t="shared" si="0"/>
        <v>36844</v>
      </c>
      <c r="U17">
        <v>179</v>
      </c>
      <c r="V17" s="196">
        <v>145</v>
      </c>
      <c r="W17" s="197">
        <v>145</v>
      </c>
      <c r="X17" s="197">
        <v>114</v>
      </c>
      <c r="Y17" s="197">
        <v>120</v>
      </c>
      <c r="Z17" s="198">
        <v>132</v>
      </c>
      <c r="AA17" s="196">
        <v>130</v>
      </c>
      <c r="AB17" s="197">
        <v>128</v>
      </c>
      <c r="AC17" s="197">
        <v>97</v>
      </c>
      <c r="AD17" s="197">
        <v>101</v>
      </c>
      <c r="AE17" s="198">
        <v>114</v>
      </c>
      <c r="AF17" s="196">
        <v>116</v>
      </c>
      <c r="AG17" s="197">
        <v>115</v>
      </c>
      <c r="AH17" s="197">
        <v>89</v>
      </c>
      <c r="AI17" s="197">
        <v>92</v>
      </c>
      <c r="AJ17" s="198">
        <v>104</v>
      </c>
      <c r="AK17" s="196">
        <v>95</v>
      </c>
      <c r="AL17" s="197">
        <v>95</v>
      </c>
      <c r="AM17" s="197">
        <v>76</v>
      </c>
      <c r="AN17" s="197">
        <v>78</v>
      </c>
      <c r="AO17" s="198">
        <v>86</v>
      </c>
      <c r="AP17" s="196"/>
      <c r="AQ17" s="197"/>
      <c r="AR17" s="197"/>
      <c r="AS17" s="197"/>
      <c r="AT17" s="198"/>
      <c r="AU17" s="196">
        <v>138</v>
      </c>
      <c r="AV17" s="197">
        <v>140</v>
      </c>
      <c r="AW17" s="197">
        <v>143</v>
      </c>
      <c r="AX17" s="197">
        <v>126</v>
      </c>
      <c r="AY17" s="198">
        <v>126</v>
      </c>
      <c r="AZ17" s="144"/>
      <c r="BA17" s="134"/>
      <c r="BB17" s="144"/>
      <c r="BC17" s="178"/>
      <c r="BH17">
        <v>111</v>
      </c>
    </row>
    <row r="18" spans="1:60" x14ac:dyDescent="0.2">
      <c r="A18" s="103">
        <v>36845</v>
      </c>
      <c r="B18" s="216">
        <v>206</v>
      </c>
      <c r="C18" s="217">
        <v>143</v>
      </c>
      <c r="D18" s="216">
        <v>206</v>
      </c>
      <c r="E18" s="218">
        <v>143</v>
      </c>
      <c r="F18" s="216"/>
      <c r="G18" s="216">
        <v>176</v>
      </c>
      <c r="H18" s="170">
        <v>216</v>
      </c>
      <c r="I18" s="170">
        <v>118</v>
      </c>
      <c r="J18" s="211">
        <v>134</v>
      </c>
      <c r="K18" s="211">
        <v>105</v>
      </c>
      <c r="L18" s="211">
        <v>98</v>
      </c>
      <c r="M18" s="211">
        <v>51</v>
      </c>
      <c r="N18" s="170">
        <v>216</v>
      </c>
      <c r="O18" s="170">
        <v>154</v>
      </c>
      <c r="P18" s="211">
        <v>235</v>
      </c>
      <c r="Q18" s="211">
        <v>229</v>
      </c>
      <c r="R18" s="211">
        <v>230</v>
      </c>
      <c r="S18" s="211">
        <v>192</v>
      </c>
      <c r="T18" s="102">
        <f t="shared" si="0"/>
        <v>36845</v>
      </c>
      <c r="U18">
        <v>216</v>
      </c>
      <c r="V18" s="196">
        <v>165</v>
      </c>
      <c r="W18" s="197">
        <v>160</v>
      </c>
      <c r="X18" s="197">
        <v>114</v>
      </c>
      <c r="Y18" s="197">
        <v>125</v>
      </c>
      <c r="Z18" s="198">
        <v>136</v>
      </c>
      <c r="AA18" s="196">
        <v>137</v>
      </c>
      <c r="AB18" s="197">
        <v>134</v>
      </c>
      <c r="AC18" s="197">
        <v>103</v>
      </c>
      <c r="AD18" s="197">
        <v>105</v>
      </c>
      <c r="AE18" s="198">
        <v>121</v>
      </c>
      <c r="AF18" s="196">
        <v>120</v>
      </c>
      <c r="AG18" s="197">
        <v>117</v>
      </c>
      <c r="AH18" s="197">
        <v>91</v>
      </c>
      <c r="AI18" s="197">
        <v>95</v>
      </c>
      <c r="AJ18" s="198">
        <v>105</v>
      </c>
      <c r="AK18" s="196">
        <v>97</v>
      </c>
      <c r="AL18" s="197">
        <v>95</v>
      </c>
      <c r="AM18" s="197">
        <v>77</v>
      </c>
      <c r="AN18" s="197">
        <v>79</v>
      </c>
      <c r="AO18" s="198">
        <v>85</v>
      </c>
      <c r="AP18" s="196"/>
      <c r="AQ18" s="197"/>
      <c r="AR18" s="197"/>
      <c r="AS18" s="197"/>
      <c r="AT18" s="198"/>
      <c r="AU18" s="196">
        <v>138</v>
      </c>
      <c r="AV18" s="197">
        <v>139</v>
      </c>
      <c r="AW18" s="197">
        <v>143</v>
      </c>
      <c r="AX18" s="197">
        <v>126</v>
      </c>
      <c r="AY18" s="198">
        <v>122</v>
      </c>
      <c r="AZ18" s="144"/>
      <c r="BA18" s="134"/>
      <c r="BB18" s="144"/>
      <c r="BC18" s="178"/>
      <c r="BH18">
        <v>103</v>
      </c>
    </row>
    <row r="19" spans="1:60" x14ac:dyDescent="0.2">
      <c r="A19" s="103">
        <v>36846</v>
      </c>
      <c r="B19" s="216">
        <v>250</v>
      </c>
      <c r="C19" s="217">
        <v>161</v>
      </c>
      <c r="D19" s="216">
        <v>253</v>
      </c>
      <c r="E19" s="218">
        <v>161</v>
      </c>
      <c r="F19" s="216"/>
      <c r="G19" s="216">
        <v>206</v>
      </c>
      <c r="H19" s="170">
        <v>246</v>
      </c>
      <c r="I19" s="170">
        <v>123</v>
      </c>
      <c r="J19" s="211">
        <v>145</v>
      </c>
      <c r="K19" s="211">
        <v>138</v>
      </c>
      <c r="L19" s="211">
        <v>168</v>
      </c>
      <c r="M19" s="211">
        <v>151</v>
      </c>
      <c r="N19" s="170">
        <v>246</v>
      </c>
      <c r="O19" s="170">
        <v>190</v>
      </c>
      <c r="P19" s="211">
        <v>245</v>
      </c>
      <c r="Q19" s="211">
        <v>245</v>
      </c>
      <c r="R19" s="211">
        <v>235</v>
      </c>
      <c r="S19" s="211">
        <v>235</v>
      </c>
      <c r="T19" s="102">
        <f t="shared" si="0"/>
        <v>36846</v>
      </c>
      <c r="U19">
        <v>246</v>
      </c>
      <c r="V19" s="196">
        <v>147.5</v>
      </c>
      <c r="W19" s="197">
        <v>147</v>
      </c>
      <c r="X19" s="197">
        <v>114</v>
      </c>
      <c r="Y19" s="197">
        <v>120</v>
      </c>
      <c r="Z19" s="198">
        <v>136</v>
      </c>
      <c r="AA19" s="196">
        <v>135</v>
      </c>
      <c r="AB19" s="197">
        <v>134.5</v>
      </c>
      <c r="AC19" s="197">
        <v>95</v>
      </c>
      <c r="AD19" s="197">
        <v>100</v>
      </c>
      <c r="AE19" s="198">
        <v>119</v>
      </c>
      <c r="AF19" s="196">
        <v>120</v>
      </c>
      <c r="AG19" s="197">
        <v>116.5</v>
      </c>
      <c r="AH19" s="197">
        <v>87</v>
      </c>
      <c r="AI19" s="197">
        <v>90</v>
      </c>
      <c r="AJ19" s="198">
        <v>101</v>
      </c>
      <c r="AK19" s="196">
        <v>96</v>
      </c>
      <c r="AL19" s="197">
        <v>95</v>
      </c>
      <c r="AM19" s="197">
        <v>74</v>
      </c>
      <c r="AN19" s="197">
        <v>76</v>
      </c>
      <c r="AO19" s="198">
        <v>84</v>
      </c>
      <c r="AP19" s="196"/>
      <c r="AQ19" s="197"/>
      <c r="AR19" s="197"/>
      <c r="AS19" s="197"/>
      <c r="AT19" s="198"/>
      <c r="AU19" s="196">
        <v>138</v>
      </c>
      <c r="AV19" s="197">
        <v>139</v>
      </c>
      <c r="AW19" s="197">
        <v>142</v>
      </c>
      <c r="AX19" s="197">
        <v>123</v>
      </c>
      <c r="AY19" s="198">
        <v>120</v>
      </c>
      <c r="AZ19" s="144"/>
      <c r="BA19" s="134"/>
      <c r="BB19" s="144"/>
      <c r="BC19" s="178"/>
      <c r="BH19">
        <v>104</v>
      </c>
    </row>
    <row r="20" spans="1:60" x14ac:dyDescent="0.2">
      <c r="A20" s="103">
        <v>36847</v>
      </c>
      <c r="B20" s="216">
        <v>234</v>
      </c>
      <c r="C20" s="217">
        <v>180</v>
      </c>
      <c r="D20" s="216">
        <v>237</v>
      </c>
      <c r="E20" s="218">
        <v>175</v>
      </c>
      <c r="F20" s="216"/>
      <c r="G20" s="216">
        <v>184</v>
      </c>
      <c r="H20" s="170">
        <v>200</v>
      </c>
      <c r="I20" s="170">
        <v>105</v>
      </c>
      <c r="J20" s="211">
        <v>83</v>
      </c>
      <c r="K20" s="211">
        <v>72</v>
      </c>
      <c r="L20" s="211">
        <v>109</v>
      </c>
      <c r="M20" s="211">
        <v>102</v>
      </c>
      <c r="N20" s="170">
        <v>227</v>
      </c>
      <c r="O20" s="170">
        <v>197</v>
      </c>
      <c r="P20" s="211">
        <v>246</v>
      </c>
      <c r="Q20" s="211">
        <v>244</v>
      </c>
      <c r="R20" s="211">
        <v>243</v>
      </c>
      <c r="S20" s="211">
        <v>240</v>
      </c>
      <c r="T20" s="102">
        <f t="shared" si="0"/>
        <v>36847</v>
      </c>
      <c r="U20">
        <v>228</v>
      </c>
      <c r="V20" s="196">
        <v>180</v>
      </c>
      <c r="W20" s="197">
        <v>180</v>
      </c>
      <c r="X20" s="197">
        <v>115</v>
      </c>
      <c r="Y20" s="197">
        <v>126</v>
      </c>
      <c r="Z20" s="198">
        <v>148</v>
      </c>
      <c r="AA20" s="196">
        <v>148</v>
      </c>
      <c r="AB20" s="197">
        <v>147</v>
      </c>
      <c r="AC20" s="197">
        <v>103</v>
      </c>
      <c r="AD20" s="197">
        <v>109</v>
      </c>
      <c r="AE20" s="198">
        <v>140</v>
      </c>
      <c r="AF20" s="196">
        <v>132</v>
      </c>
      <c r="AG20" s="197">
        <v>128</v>
      </c>
      <c r="AH20" s="197">
        <v>95</v>
      </c>
      <c r="AI20" s="197">
        <v>90</v>
      </c>
      <c r="AJ20" s="198">
        <v>110</v>
      </c>
      <c r="AK20" s="196">
        <v>102</v>
      </c>
      <c r="AL20" s="197">
        <v>101</v>
      </c>
      <c r="AM20" s="197">
        <v>80</v>
      </c>
      <c r="AN20" s="197">
        <v>76</v>
      </c>
      <c r="AO20" s="198">
        <v>90</v>
      </c>
      <c r="AP20" s="196"/>
      <c r="AQ20" s="197"/>
      <c r="AR20" s="197"/>
      <c r="AS20" s="197"/>
      <c r="AT20" s="198"/>
      <c r="AU20" s="196">
        <v>138</v>
      </c>
      <c r="AV20" s="197">
        <v>139</v>
      </c>
      <c r="AW20" s="197">
        <v>145</v>
      </c>
      <c r="AX20" s="197">
        <v>123</v>
      </c>
      <c r="AY20" s="198">
        <v>123</v>
      </c>
      <c r="AZ20" s="144"/>
      <c r="BA20" s="135"/>
      <c r="BB20" s="144"/>
      <c r="BC20" s="179"/>
      <c r="BH20">
        <v>108</v>
      </c>
    </row>
    <row r="21" spans="1:60" x14ac:dyDescent="0.2">
      <c r="A21" s="103">
        <v>36848</v>
      </c>
      <c r="B21" s="216">
        <v>234</v>
      </c>
      <c r="C21" s="217">
        <v>180</v>
      </c>
      <c r="D21" s="216">
        <v>237</v>
      </c>
      <c r="E21" s="218">
        <v>175</v>
      </c>
      <c r="F21" s="216"/>
      <c r="G21" s="216">
        <v>184</v>
      </c>
      <c r="H21" s="170">
        <v>73</v>
      </c>
      <c r="I21" s="170">
        <v>74</v>
      </c>
      <c r="J21" s="211">
        <v>124</v>
      </c>
      <c r="K21" s="211">
        <v>104</v>
      </c>
      <c r="L21" s="211">
        <v>120</v>
      </c>
      <c r="M21" s="211">
        <v>117</v>
      </c>
      <c r="N21" s="170">
        <v>189</v>
      </c>
      <c r="O21" s="170">
        <v>188</v>
      </c>
      <c r="P21" s="211">
        <v>231</v>
      </c>
      <c r="Q21" s="211">
        <v>225</v>
      </c>
      <c r="R21" s="211">
        <v>245</v>
      </c>
      <c r="S21" s="211">
        <v>241</v>
      </c>
      <c r="T21" s="102">
        <f t="shared" si="0"/>
        <v>36848</v>
      </c>
      <c r="U21">
        <v>184</v>
      </c>
      <c r="V21" s="196">
        <v>180</v>
      </c>
      <c r="W21" s="197">
        <v>180</v>
      </c>
      <c r="X21" s="197">
        <v>115</v>
      </c>
      <c r="Y21" s="197">
        <v>126</v>
      </c>
      <c r="Z21" s="198">
        <v>148</v>
      </c>
      <c r="AA21" s="196">
        <v>148</v>
      </c>
      <c r="AB21" s="197">
        <v>147</v>
      </c>
      <c r="AC21" s="197">
        <v>103</v>
      </c>
      <c r="AD21" s="197">
        <v>109</v>
      </c>
      <c r="AE21" s="198">
        <v>140</v>
      </c>
      <c r="AF21" s="196">
        <v>132</v>
      </c>
      <c r="AG21" s="197">
        <v>128</v>
      </c>
      <c r="AH21" s="197">
        <v>95</v>
      </c>
      <c r="AI21" s="197">
        <v>90</v>
      </c>
      <c r="AJ21" s="198">
        <v>110</v>
      </c>
      <c r="AK21" s="196">
        <v>102</v>
      </c>
      <c r="AL21" s="197">
        <v>101</v>
      </c>
      <c r="AM21" s="197">
        <v>80</v>
      </c>
      <c r="AN21" s="197">
        <v>76</v>
      </c>
      <c r="AO21" s="198">
        <v>90</v>
      </c>
      <c r="AP21" s="196"/>
      <c r="AQ21" s="197"/>
      <c r="AR21" s="197"/>
      <c r="AS21" s="197"/>
      <c r="AT21" s="198"/>
      <c r="AU21" s="196">
        <v>138</v>
      </c>
      <c r="AV21" s="197">
        <v>139</v>
      </c>
      <c r="AW21" s="197">
        <v>145</v>
      </c>
      <c r="AX21" s="197">
        <v>123</v>
      </c>
      <c r="AY21" s="198">
        <v>123</v>
      </c>
      <c r="AZ21" s="144"/>
      <c r="BA21" s="135"/>
      <c r="BB21" s="144"/>
      <c r="BC21" s="179"/>
      <c r="BH21">
        <v>72</v>
      </c>
    </row>
    <row r="22" spans="1:60" x14ac:dyDescent="0.2">
      <c r="A22" s="103">
        <v>36849</v>
      </c>
      <c r="B22" s="216"/>
      <c r="C22" s="217">
        <v>200</v>
      </c>
      <c r="D22" s="216"/>
      <c r="E22" s="218">
        <v>200</v>
      </c>
      <c r="F22" s="216"/>
      <c r="G22" s="216"/>
      <c r="H22" s="170"/>
      <c r="I22" s="170">
        <v>105</v>
      </c>
      <c r="J22" s="211"/>
      <c r="K22" s="211"/>
      <c r="L22" s="211">
        <v>152</v>
      </c>
      <c r="M22" s="211">
        <v>144</v>
      </c>
      <c r="N22" s="170"/>
      <c r="O22" s="170">
        <v>183</v>
      </c>
      <c r="P22" s="211"/>
      <c r="Q22" s="211"/>
      <c r="R22" s="211">
        <v>236</v>
      </c>
      <c r="S22" s="211">
        <v>232</v>
      </c>
      <c r="T22" s="102">
        <f t="shared" si="0"/>
        <v>36849</v>
      </c>
      <c r="V22" s="196"/>
      <c r="W22" s="197"/>
      <c r="X22" s="197"/>
      <c r="Y22" s="197"/>
      <c r="Z22" s="198"/>
      <c r="AA22" s="196"/>
      <c r="AB22" s="197"/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U22" s="196"/>
      <c r="AV22" s="197"/>
      <c r="AW22" s="197"/>
      <c r="AX22" s="197"/>
      <c r="AY22" s="198"/>
      <c r="AZ22" s="144"/>
      <c r="BA22" s="136"/>
      <c r="BB22" s="144"/>
      <c r="BC22" s="49"/>
    </row>
    <row r="23" spans="1:60" x14ac:dyDescent="0.2">
      <c r="A23" s="103">
        <v>36850</v>
      </c>
      <c r="B23" s="216">
        <v>224</v>
      </c>
      <c r="C23" s="217">
        <v>200</v>
      </c>
      <c r="D23" s="216">
        <v>227</v>
      </c>
      <c r="E23" s="218">
        <v>200</v>
      </c>
      <c r="F23" s="216"/>
      <c r="G23" s="216">
        <v>173</v>
      </c>
      <c r="H23" s="170">
        <v>200</v>
      </c>
      <c r="I23" s="170">
        <v>107</v>
      </c>
      <c r="J23" s="211">
        <v>250</v>
      </c>
      <c r="K23" s="211">
        <v>250</v>
      </c>
      <c r="L23" s="211" t="s">
        <v>461</v>
      </c>
      <c r="M23" s="211">
        <v>229</v>
      </c>
      <c r="N23" s="170">
        <v>202</v>
      </c>
      <c r="O23" s="170">
        <v>178</v>
      </c>
      <c r="P23" s="211">
        <v>174</v>
      </c>
      <c r="Q23" s="211">
        <v>156</v>
      </c>
      <c r="R23" s="211">
        <v>170</v>
      </c>
      <c r="S23" s="211">
        <v>154</v>
      </c>
      <c r="T23" s="102">
        <f t="shared" si="0"/>
        <v>36850</v>
      </c>
      <c r="U23">
        <v>202</v>
      </c>
      <c r="V23" s="196">
        <v>249</v>
      </c>
      <c r="W23" s="197">
        <v>237</v>
      </c>
      <c r="X23" s="197"/>
      <c r="Y23" s="197">
        <v>160</v>
      </c>
      <c r="Z23" s="198">
        <v>200</v>
      </c>
      <c r="AA23" s="196">
        <v>185</v>
      </c>
      <c r="AB23" s="197">
        <v>180</v>
      </c>
      <c r="AC23" s="197"/>
      <c r="AD23" s="197">
        <v>150</v>
      </c>
      <c r="AE23" s="198">
        <v>169</v>
      </c>
      <c r="AF23" s="196">
        <v>152</v>
      </c>
      <c r="AG23" s="197">
        <v>148</v>
      </c>
      <c r="AH23" s="197"/>
      <c r="AI23" s="197">
        <v>129</v>
      </c>
      <c r="AJ23" s="198">
        <v>130</v>
      </c>
      <c r="AK23" s="196">
        <v>122</v>
      </c>
      <c r="AL23" s="197">
        <v>121</v>
      </c>
      <c r="AM23" s="197"/>
      <c r="AN23" s="197">
        <v>99</v>
      </c>
      <c r="AO23" s="198">
        <v>106</v>
      </c>
      <c r="AP23" s="196"/>
      <c r="AQ23" s="197"/>
      <c r="AR23" s="197"/>
      <c r="AS23" s="197"/>
      <c r="AT23" s="198"/>
      <c r="AU23" s="196">
        <v>148</v>
      </c>
      <c r="AV23" s="197">
        <v>149</v>
      </c>
      <c r="AW23" s="197"/>
      <c r="AX23" s="197">
        <v>139</v>
      </c>
      <c r="AY23" s="198">
        <v>136</v>
      </c>
      <c r="AZ23" s="144"/>
      <c r="BA23" s="136"/>
      <c r="BB23" s="144"/>
      <c r="BC23" s="49"/>
      <c r="BH23">
        <v>97</v>
      </c>
    </row>
    <row r="24" spans="1:60" x14ac:dyDescent="0.2">
      <c r="A24" s="103">
        <v>36851</v>
      </c>
      <c r="B24" s="216">
        <v>249</v>
      </c>
      <c r="C24" s="217">
        <v>206</v>
      </c>
      <c r="D24" s="216">
        <v>237</v>
      </c>
      <c r="E24" s="218">
        <v>206</v>
      </c>
      <c r="F24" s="220"/>
      <c r="G24" s="216">
        <v>180</v>
      </c>
      <c r="H24" s="170">
        <v>205</v>
      </c>
      <c r="I24" s="170">
        <v>120</v>
      </c>
      <c r="J24" s="211">
        <v>250</v>
      </c>
      <c r="K24" s="211">
        <v>239</v>
      </c>
      <c r="L24" s="211">
        <v>250</v>
      </c>
      <c r="M24" s="211">
        <v>246</v>
      </c>
      <c r="N24" s="170">
        <v>211</v>
      </c>
      <c r="O24" s="170">
        <v>202</v>
      </c>
      <c r="P24" s="211">
        <v>149</v>
      </c>
      <c r="Q24" s="211">
        <v>134</v>
      </c>
      <c r="R24" s="211">
        <v>76</v>
      </c>
      <c r="S24" s="211">
        <v>33</v>
      </c>
      <c r="T24" s="102">
        <f t="shared" si="0"/>
        <v>36851</v>
      </c>
      <c r="U24">
        <v>211</v>
      </c>
      <c r="V24" s="196">
        <v>235</v>
      </c>
      <c r="W24" s="197">
        <v>235</v>
      </c>
      <c r="X24" s="197">
        <v>155</v>
      </c>
      <c r="Y24" s="197">
        <v>175</v>
      </c>
      <c r="Z24" s="198">
        <v>215</v>
      </c>
      <c r="AA24" s="196">
        <v>200</v>
      </c>
      <c r="AB24" s="197">
        <v>200</v>
      </c>
      <c r="AC24" s="197">
        <v>160</v>
      </c>
      <c r="AD24" s="197">
        <v>180</v>
      </c>
      <c r="AE24" s="198">
        <v>200</v>
      </c>
      <c r="AF24" s="196">
        <v>170</v>
      </c>
      <c r="AG24" s="197">
        <v>166</v>
      </c>
      <c r="AH24" s="197">
        <v>140</v>
      </c>
      <c r="AI24" s="197">
        <v>140</v>
      </c>
      <c r="AJ24" s="198">
        <v>143</v>
      </c>
      <c r="AK24" s="196">
        <v>130</v>
      </c>
      <c r="AL24" s="197">
        <v>129</v>
      </c>
      <c r="AM24" s="197">
        <v>103</v>
      </c>
      <c r="AN24" s="197">
        <v>106</v>
      </c>
      <c r="AO24" s="198">
        <v>115</v>
      </c>
      <c r="AP24" s="196"/>
      <c r="AQ24" s="197"/>
      <c r="AR24" s="197"/>
      <c r="AS24" s="197"/>
      <c r="AT24" s="198"/>
      <c r="AU24" s="196">
        <v>156</v>
      </c>
      <c r="AV24" s="197">
        <v>157</v>
      </c>
      <c r="AW24" s="197">
        <v>160</v>
      </c>
      <c r="AX24" s="197">
        <v>144</v>
      </c>
      <c r="AY24" s="198">
        <v>145</v>
      </c>
      <c r="AZ24" s="144"/>
      <c r="BA24" s="136"/>
      <c r="BB24" s="144"/>
      <c r="BC24" s="49"/>
      <c r="BH24">
        <v>97</v>
      </c>
    </row>
    <row r="25" spans="1:60" x14ac:dyDescent="0.2">
      <c r="A25" s="103">
        <v>36852</v>
      </c>
      <c r="B25" s="216">
        <v>249</v>
      </c>
      <c r="C25" s="217">
        <v>206</v>
      </c>
      <c r="D25" s="216">
        <v>237</v>
      </c>
      <c r="E25" s="218">
        <v>206</v>
      </c>
      <c r="F25" s="220"/>
      <c r="G25" s="216">
        <v>180</v>
      </c>
      <c r="H25" s="170">
        <v>163</v>
      </c>
      <c r="I25" s="170">
        <v>85</v>
      </c>
      <c r="J25" s="211">
        <v>118</v>
      </c>
      <c r="K25" s="211">
        <v>100</v>
      </c>
      <c r="L25" s="211">
        <v>47</v>
      </c>
      <c r="M25" s="211">
        <v>39</v>
      </c>
      <c r="N25" s="170">
        <v>195</v>
      </c>
      <c r="O25" s="170">
        <v>238</v>
      </c>
      <c r="P25" s="211">
        <v>237</v>
      </c>
      <c r="Q25" s="211">
        <v>232</v>
      </c>
      <c r="R25" s="211">
        <v>242</v>
      </c>
      <c r="S25" s="211">
        <v>228</v>
      </c>
      <c r="T25" s="102">
        <f t="shared" si="0"/>
        <v>36852</v>
      </c>
      <c r="U25">
        <v>195</v>
      </c>
      <c r="V25" s="196">
        <v>250</v>
      </c>
      <c r="W25" s="197">
        <v>250</v>
      </c>
      <c r="X25" s="197">
        <v>155</v>
      </c>
      <c r="Y25" s="197">
        <v>175</v>
      </c>
      <c r="Z25" s="198">
        <v>215</v>
      </c>
      <c r="AA25" s="196">
        <v>220</v>
      </c>
      <c r="AB25" s="197">
        <v>220</v>
      </c>
      <c r="AC25" s="197">
        <v>178</v>
      </c>
      <c r="AD25" s="197">
        <v>185</v>
      </c>
      <c r="AE25" s="198">
        <v>205</v>
      </c>
      <c r="AF25" s="196">
        <v>190</v>
      </c>
      <c r="AG25" s="197">
        <v>186</v>
      </c>
      <c r="AH25" s="197">
        <v>150</v>
      </c>
      <c r="AI25" s="197">
        <v>150</v>
      </c>
      <c r="AJ25" s="198">
        <v>150</v>
      </c>
      <c r="AK25" s="196">
        <v>143</v>
      </c>
      <c r="AL25" s="197">
        <v>145</v>
      </c>
      <c r="AM25" s="197">
        <v>108</v>
      </c>
      <c r="AN25" s="197">
        <v>110</v>
      </c>
      <c r="AO25" s="198">
        <v>118</v>
      </c>
      <c r="AP25" s="196">
        <v>82</v>
      </c>
      <c r="AQ25" s="197">
        <v>83</v>
      </c>
      <c r="AR25" s="197">
        <v>89</v>
      </c>
      <c r="AS25" s="197">
        <v>87</v>
      </c>
      <c r="AT25" s="198">
        <v>82</v>
      </c>
      <c r="AU25" s="196">
        <v>156</v>
      </c>
      <c r="AV25" s="197">
        <v>157</v>
      </c>
      <c r="AW25" s="197">
        <v>163</v>
      </c>
      <c r="AX25" s="197">
        <v>142</v>
      </c>
      <c r="AY25" s="198">
        <v>140</v>
      </c>
      <c r="AZ25" s="144"/>
      <c r="BA25" s="136"/>
      <c r="BB25" s="144"/>
      <c r="BC25" s="49"/>
      <c r="BH25">
        <v>107</v>
      </c>
    </row>
    <row r="26" spans="1:60" x14ac:dyDescent="0.2">
      <c r="A26" s="103">
        <v>36853</v>
      </c>
      <c r="B26" s="216"/>
      <c r="C26" s="217">
        <v>200</v>
      </c>
      <c r="D26" s="216"/>
      <c r="E26" s="218">
        <v>200</v>
      </c>
      <c r="F26" s="220"/>
      <c r="G26" s="216"/>
      <c r="H26" s="170"/>
      <c r="I26" s="170">
        <v>121</v>
      </c>
      <c r="J26" s="211"/>
      <c r="K26" s="211"/>
      <c r="L26" s="211">
        <v>97</v>
      </c>
      <c r="M26" s="211">
        <v>67</v>
      </c>
      <c r="N26" s="170"/>
      <c r="O26" s="170">
        <v>249</v>
      </c>
      <c r="P26" s="211"/>
      <c r="Q26" s="211"/>
      <c r="R26" s="211">
        <v>187</v>
      </c>
      <c r="S26" s="211">
        <v>176</v>
      </c>
      <c r="T26" s="102">
        <f t="shared" si="0"/>
        <v>36853</v>
      </c>
      <c r="V26" s="196"/>
      <c r="W26" s="197"/>
      <c r="X26" s="197"/>
      <c r="Y26" s="197"/>
      <c r="Z26" s="198"/>
      <c r="AA26" s="196"/>
      <c r="AB26" s="197"/>
      <c r="AC26" s="197"/>
      <c r="AD26" s="197"/>
      <c r="AE26" s="198"/>
      <c r="AF26" s="196"/>
      <c r="AG26" s="197"/>
      <c r="AH26" s="197"/>
      <c r="AI26" s="197"/>
      <c r="AJ26" s="198"/>
      <c r="AK26" s="196"/>
      <c r="AL26" s="197"/>
      <c r="AM26" s="197"/>
      <c r="AN26" s="197"/>
      <c r="AO26" s="198"/>
      <c r="AP26" s="196"/>
      <c r="AQ26" s="197"/>
      <c r="AR26" s="197"/>
      <c r="AS26" s="197"/>
      <c r="AT26" s="198"/>
      <c r="AU26" s="196"/>
      <c r="AV26" s="197"/>
      <c r="AW26" s="197"/>
      <c r="AX26" s="197"/>
      <c r="AY26" s="198"/>
      <c r="AZ26" s="144"/>
      <c r="BA26" s="136"/>
      <c r="BB26" s="144"/>
      <c r="BC26" s="49"/>
      <c r="BH26">
        <v>81</v>
      </c>
    </row>
    <row r="27" spans="1:60" x14ac:dyDescent="0.2">
      <c r="A27" s="103">
        <v>36854</v>
      </c>
      <c r="B27" s="216">
        <v>207</v>
      </c>
      <c r="C27" s="217">
        <v>200</v>
      </c>
      <c r="D27" s="216">
        <v>212</v>
      </c>
      <c r="E27" s="218">
        <v>200</v>
      </c>
      <c r="F27" s="220"/>
      <c r="G27" s="216">
        <v>135</v>
      </c>
      <c r="H27" s="170">
        <v>118</v>
      </c>
      <c r="I27" s="170">
        <v>32</v>
      </c>
      <c r="J27" s="211">
        <v>209</v>
      </c>
      <c r="K27" s="211">
        <v>199</v>
      </c>
      <c r="L27" s="211">
        <v>132</v>
      </c>
      <c r="M27" s="211">
        <v>119</v>
      </c>
      <c r="N27" s="170">
        <v>241</v>
      </c>
      <c r="O27" s="170">
        <v>182</v>
      </c>
      <c r="P27" s="211">
        <v>235</v>
      </c>
      <c r="Q27" s="211">
        <v>230</v>
      </c>
      <c r="R27" s="211">
        <v>180</v>
      </c>
      <c r="S27" s="211">
        <v>165</v>
      </c>
      <c r="T27" s="102">
        <f t="shared" si="0"/>
        <v>36854</v>
      </c>
      <c r="U27">
        <v>241</v>
      </c>
      <c r="V27" s="196"/>
      <c r="W27" s="197"/>
      <c r="X27" s="197"/>
      <c r="Y27" s="197"/>
      <c r="Z27" s="198"/>
      <c r="AA27" s="196"/>
      <c r="AB27" s="197"/>
      <c r="AC27" s="197"/>
      <c r="AD27" s="197"/>
      <c r="AE27" s="198"/>
      <c r="AF27" s="196"/>
      <c r="AG27" s="197"/>
      <c r="AH27" s="197"/>
      <c r="AI27" s="197"/>
      <c r="AJ27" s="198"/>
      <c r="AK27" s="196"/>
      <c r="AL27" s="197"/>
      <c r="AM27" s="197"/>
      <c r="AN27" s="197"/>
      <c r="AO27" s="198"/>
      <c r="AP27" s="196"/>
      <c r="AQ27" s="197"/>
      <c r="AR27" s="197"/>
      <c r="AS27" s="197"/>
      <c r="AT27" s="198"/>
      <c r="AU27" s="196"/>
      <c r="AV27" s="197"/>
      <c r="AW27" s="197"/>
      <c r="AX27" s="197"/>
      <c r="AY27" s="198"/>
      <c r="AZ27" s="144"/>
      <c r="BA27" s="135"/>
      <c r="BB27" s="144"/>
      <c r="BC27" s="179"/>
      <c r="BH27">
        <v>71</v>
      </c>
    </row>
    <row r="28" spans="1:60" x14ac:dyDescent="0.2">
      <c r="A28" s="103">
        <v>36855</v>
      </c>
      <c r="B28" s="216">
        <v>207</v>
      </c>
      <c r="C28" s="217">
        <v>200</v>
      </c>
      <c r="D28" s="216">
        <v>212</v>
      </c>
      <c r="E28" s="218">
        <v>200</v>
      </c>
      <c r="F28" s="220"/>
      <c r="G28" s="216">
        <v>135</v>
      </c>
      <c r="H28" s="170">
        <v>118</v>
      </c>
      <c r="I28" s="170">
        <v>57</v>
      </c>
      <c r="J28" s="211">
        <v>144</v>
      </c>
      <c r="K28" s="211">
        <v>109</v>
      </c>
      <c r="L28" s="211">
        <v>82</v>
      </c>
      <c r="M28" s="211">
        <v>75</v>
      </c>
      <c r="N28" s="170">
        <v>241</v>
      </c>
      <c r="O28" s="170">
        <v>211</v>
      </c>
      <c r="P28" s="213">
        <v>224</v>
      </c>
      <c r="Q28" s="213">
        <v>217</v>
      </c>
      <c r="R28" s="211">
        <v>248</v>
      </c>
      <c r="S28" s="211">
        <v>247</v>
      </c>
      <c r="T28" s="102">
        <f t="shared" si="0"/>
        <v>36855</v>
      </c>
      <c r="U28">
        <v>241</v>
      </c>
      <c r="V28" s="196"/>
      <c r="W28" s="197"/>
      <c r="X28" s="197"/>
      <c r="Y28" s="197"/>
      <c r="Z28" s="198"/>
      <c r="AA28" s="196"/>
      <c r="AB28" s="197"/>
      <c r="AC28" s="197"/>
      <c r="AD28" s="197"/>
      <c r="AE28" s="198"/>
      <c r="AF28" s="196"/>
      <c r="AG28" s="197"/>
      <c r="AH28" s="197"/>
      <c r="AI28" s="197"/>
      <c r="AJ28" s="198"/>
      <c r="AK28" s="196"/>
      <c r="AL28" s="197"/>
      <c r="AM28" s="197"/>
      <c r="AN28" s="197"/>
      <c r="AO28" s="198"/>
      <c r="AP28" s="196"/>
      <c r="AQ28" s="197"/>
      <c r="AR28" s="197"/>
      <c r="AS28" s="197"/>
      <c r="AT28" s="198"/>
      <c r="AU28" s="196"/>
      <c r="AV28" s="197"/>
      <c r="AW28" s="197"/>
      <c r="AX28" s="197"/>
      <c r="AY28" s="198"/>
      <c r="AZ28" s="144"/>
      <c r="BA28" s="135"/>
      <c r="BB28" s="144"/>
      <c r="BC28" s="179"/>
      <c r="BH28">
        <v>80</v>
      </c>
    </row>
    <row r="29" spans="1:60" x14ac:dyDescent="0.2">
      <c r="A29" s="103">
        <v>36856</v>
      </c>
      <c r="B29" s="216"/>
      <c r="C29" s="217">
        <v>220</v>
      </c>
      <c r="D29" s="216"/>
      <c r="E29" s="218">
        <v>220</v>
      </c>
      <c r="F29" s="220"/>
      <c r="G29" s="216"/>
      <c r="H29" s="170"/>
      <c r="I29" s="170">
        <v>153</v>
      </c>
      <c r="J29" s="211"/>
      <c r="K29" s="211"/>
      <c r="L29" s="211"/>
      <c r="M29" s="211"/>
      <c r="N29" s="170"/>
      <c r="O29" s="170">
        <v>236</v>
      </c>
      <c r="P29" s="213"/>
      <c r="Q29" s="213"/>
      <c r="R29" s="211"/>
      <c r="S29" s="211"/>
      <c r="T29" s="102">
        <f t="shared" si="0"/>
        <v>36856</v>
      </c>
      <c r="V29" s="196"/>
      <c r="W29" s="197"/>
      <c r="X29" s="197"/>
      <c r="Y29" s="197"/>
      <c r="Z29" s="198"/>
      <c r="AA29" s="196"/>
      <c r="AB29" s="197"/>
      <c r="AC29" s="197"/>
      <c r="AD29" s="197"/>
      <c r="AE29" s="198"/>
      <c r="AF29" s="196"/>
      <c r="AG29" s="197"/>
      <c r="AH29" s="197"/>
      <c r="AI29" s="197"/>
      <c r="AJ29" s="198"/>
      <c r="AK29" s="196"/>
      <c r="AL29" s="197"/>
      <c r="AM29" s="197"/>
      <c r="AN29" s="197"/>
      <c r="AO29" s="198"/>
      <c r="AP29" s="196"/>
      <c r="AQ29" s="197"/>
      <c r="AR29" s="197"/>
      <c r="AS29" s="197"/>
      <c r="AT29" s="198"/>
      <c r="AU29" s="196"/>
      <c r="AV29" s="197"/>
      <c r="AW29" s="197"/>
      <c r="AX29" s="197"/>
      <c r="AY29" s="198"/>
      <c r="AZ29" s="144"/>
      <c r="BA29" s="135"/>
      <c r="BB29" s="144"/>
      <c r="BC29" s="179"/>
    </row>
    <row r="30" spans="1:60" x14ac:dyDescent="0.2">
      <c r="A30" s="103">
        <v>36857</v>
      </c>
      <c r="B30" s="216">
        <v>236</v>
      </c>
      <c r="C30" s="217">
        <v>220</v>
      </c>
      <c r="D30" s="216">
        <v>243</v>
      </c>
      <c r="E30" s="218">
        <v>220</v>
      </c>
      <c r="F30" s="220"/>
      <c r="G30" s="216">
        <v>153.5</v>
      </c>
      <c r="H30" s="170">
        <v>231</v>
      </c>
      <c r="I30" s="170">
        <v>127</v>
      </c>
      <c r="J30" s="211"/>
      <c r="K30" s="211"/>
      <c r="L30" s="211"/>
      <c r="M30" s="211"/>
      <c r="N30" s="170">
        <v>250</v>
      </c>
      <c r="O30" s="170">
        <v>240</v>
      </c>
      <c r="P30" s="213"/>
      <c r="Q30" s="213"/>
      <c r="R30" s="211"/>
      <c r="S30" s="211"/>
      <c r="T30" s="102">
        <f t="shared" si="0"/>
        <v>36857</v>
      </c>
      <c r="U30">
        <v>250</v>
      </c>
      <c r="V30" s="196">
        <v>250</v>
      </c>
      <c r="W30" s="197">
        <v>250</v>
      </c>
      <c r="X30" s="197"/>
      <c r="Y30" s="197"/>
      <c r="Z30" s="198"/>
      <c r="AA30" s="196">
        <v>240</v>
      </c>
      <c r="AB30" s="197">
        <v>240</v>
      </c>
      <c r="AC30" s="197">
        <v>170</v>
      </c>
      <c r="AD30" s="197">
        <v>185</v>
      </c>
      <c r="AE30" s="198">
        <v>220</v>
      </c>
      <c r="AF30" s="196">
        <v>195</v>
      </c>
      <c r="AG30" s="197">
        <v>195</v>
      </c>
      <c r="AH30" s="197">
        <v>150</v>
      </c>
      <c r="AI30" s="197">
        <v>155</v>
      </c>
      <c r="AJ30" s="198">
        <v>165</v>
      </c>
      <c r="AK30" s="196">
        <v>149</v>
      </c>
      <c r="AL30" s="197">
        <v>150</v>
      </c>
      <c r="AM30" s="197">
        <v>115</v>
      </c>
      <c r="AN30" s="197">
        <v>121</v>
      </c>
      <c r="AO30" s="198">
        <v>129</v>
      </c>
      <c r="AP30" s="196">
        <v>88</v>
      </c>
      <c r="AQ30" s="197">
        <v>93</v>
      </c>
      <c r="AR30" s="197">
        <v>97</v>
      </c>
      <c r="AS30" s="197">
        <v>93</v>
      </c>
      <c r="AT30" s="198">
        <v>86</v>
      </c>
      <c r="AU30" s="196">
        <v>172</v>
      </c>
      <c r="AV30" s="197">
        <v>173</v>
      </c>
      <c r="AW30" s="197">
        <v>170</v>
      </c>
      <c r="AX30" s="197">
        <v>149</v>
      </c>
      <c r="AY30" s="198">
        <v>147</v>
      </c>
      <c r="AZ30" s="144"/>
      <c r="BA30" s="135"/>
      <c r="BB30" s="144"/>
      <c r="BC30" s="179"/>
      <c r="BH30">
        <v>100</v>
      </c>
    </row>
    <row r="31" spans="1:60" x14ac:dyDescent="0.2">
      <c r="A31" s="103">
        <v>36858</v>
      </c>
      <c r="B31" s="216">
        <v>251</v>
      </c>
      <c r="C31" s="217">
        <v>200</v>
      </c>
      <c r="D31" s="216">
        <v>256</v>
      </c>
      <c r="E31" s="218">
        <v>200</v>
      </c>
      <c r="F31" s="220"/>
      <c r="G31" s="216">
        <v>131</v>
      </c>
      <c r="H31" s="170">
        <v>201</v>
      </c>
      <c r="I31" s="170">
        <v>136</v>
      </c>
      <c r="J31" s="211"/>
      <c r="K31" s="211"/>
      <c r="L31" s="211"/>
      <c r="M31" s="211"/>
      <c r="N31" s="170">
        <v>250</v>
      </c>
      <c r="O31" s="170">
        <v>208</v>
      </c>
      <c r="P31" s="213"/>
      <c r="Q31" s="213"/>
      <c r="R31" s="211"/>
      <c r="S31" s="211"/>
      <c r="T31" s="102">
        <f t="shared" si="0"/>
        <v>36858</v>
      </c>
      <c r="U31">
        <v>250</v>
      </c>
      <c r="V31" s="196"/>
      <c r="W31" s="197"/>
      <c r="X31" s="197"/>
      <c r="Y31" s="197"/>
      <c r="Z31" s="198"/>
      <c r="AA31" s="196">
        <v>270</v>
      </c>
      <c r="AB31" s="197">
        <v>270</v>
      </c>
      <c r="AC31" s="207">
        <v>175</v>
      </c>
      <c r="AD31" s="197">
        <v>191</v>
      </c>
      <c r="AE31" s="198">
        <v>225</v>
      </c>
      <c r="AF31" s="196">
        <v>200</v>
      </c>
      <c r="AG31" s="197">
        <v>195</v>
      </c>
      <c r="AH31" s="197">
        <v>150</v>
      </c>
      <c r="AI31" s="197">
        <v>154</v>
      </c>
      <c r="AJ31" s="198">
        <v>172</v>
      </c>
      <c r="AK31" s="196">
        <v>155</v>
      </c>
      <c r="AL31" s="197">
        <v>150</v>
      </c>
      <c r="AM31" s="197">
        <v>120</v>
      </c>
      <c r="AN31" s="197">
        <v>124</v>
      </c>
      <c r="AO31" s="198">
        <v>138</v>
      </c>
      <c r="AP31" s="196"/>
      <c r="AQ31" s="197"/>
      <c r="AR31" s="197"/>
      <c r="AS31" s="197"/>
      <c r="AT31" s="198"/>
      <c r="AU31" s="196">
        <v>172</v>
      </c>
      <c r="AV31" s="197">
        <v>173</v>
      </c>
      <c r="AW31" s="197">
        <v>174</v>
      </c>
      <c r="AX31" s="197">
        <v>142</v>
      </c>
      <c r="AY31" s="198">
        <v>140</v>
      </c>
      <c r="BA31" s="135"/>
      <c r="BC31" s="135"/>
      <c r="BH31">
        <v>108</v>
      </c>
    </row>
    <row r="32" spans="1:60" x14ac:dyDescent="0.2">
      <c r="A32" s="103">
        <v>36859</v>
      </c>
      <c r="B32" s="216">
        <v>254</v>
      </c>
      <c r="C32" s="217">
        <v>205</v>
      </c>
      <c r="D32" s="216">
        <v>256</v>
      </c>
      <c r="E32" s="218">
        <v>205</v>
      </c>
      <c r="F32" s="220"/>
      <c r="G32" s="216">
        <v>173</v>
      </c>
      <c r="H32" s="170">
        <v>204</v>
      </c>
      <c r="I32" s="170">
        <v>106</v>
      </c>
      <c r="J32" s="211"/>
      <c r="K32" s="211"/>
      <c r="L32" s="211"/>
      <c r="M32" s="211"/>
      <c r="N32" s="170">
        <v>186</v>
      </c>
      <c r="O32" s="170">
        <v>106</v>
      </c>
      <c r="P32" s="213"/>
      <c r="Q32" s="213"/>
      <c r="R32" s="211"/>
      <c r="S32" s="211"/>
      <c r="T32" s="102">
        <f t="shared" si="0"/>
        <v>36859</v>
      </c>
      <c r="U32">
        <v>250</v>
      </c>
      <c r="V32" s="196"/>
      <c r="W32" s="197"/>
      <c r="X32" s="197"/>
      <c r="Y32" s="197"/>
      <c r="Z32" s="198"/>
      <c r="AA32" s="196">
        <v>278</v>
      </c>
      <c r="AB32" s="197">
        <v>276</v>
      </c>
      <c r="AC32" s="197">
        <v>176</v>
      </c>
      <c r="AD32" s="197">
        <v>197</v>
      </c>
      <c r="AE32" s="198">
        <v>235</v>
      </c>
      <c r="AF32" s="196">
        <v>225</v>
      </c>
      <c r="AG32" s="197">
        <v>225</v>
      </c>
      <c r="AH32" s="197">
        <v>165</v>
      </c>
      <c r="AI32" s="197">
        <v>164</v>
      </c>
      <c r="AJ32" s="198">
        <v>179</v>
      </c>
      <c r="AK32" s="196">
        <v>175</v>
      </c>
      <c r="AL32" s="197">
        <v>173</v>
      </c>
      <c r="AM32" s="197">
        <v>132</v>
      </c>
      <c r="AN32" s="197">
        <v>136</v>
      </c>
      <c r="AO32" s="198">
        <v>145</v>
      </c>
      <c r="AP32" s="196">
        <v>96</v>
      </c>
      <c r="AQ32" s="197">
        <v>99</v>
      </c>
      <c r="AR32" s="197">
        <v>109</v>
      </c>
      <c r="AS32" s="197">
        <v>106</v>
      </c>
      <c r="AT32" s="198">
        <v>96</v>
      </c>
      <c r="AU32" s="196">
        <v>175</v>
      </c>
      <c r="AV32" s="197">
        <v>176</v>
      </c>
      <c r="AW32" s="197">
        <v>175</v>
      </c>
      <c r="AX32" s="197">
        <v>147</v>
      </c>
      <c r="AY32" s="198">
        <v>143</v>
      </c>
      <c r="BA32" s="135"/>
      <c r="BC32" s="135"/>
      <c r="BH32">
        <v>119</v>
      </c>
    </row>
    <row r="33" spans="1:66" x14ac:dyDescent="0.2">
      <c r="A33" s="103">
        <v>36860</v>
      </c>
      <c r="B33" s="216">
        <v>253.5</v>
      </c>
      <c r="C33" s="217">
        <v>205</v>
      </c>
      <c r="D33" s="216">
        <v>253</v>
      </c>
      <c r="E33" s="218">
        <v>205</v>
      </c>
      <c r="F33" s="220"/>
      <c r="G33" s="216">
        <v>173</v>
      </c>
      <c r="H33" s="170">
        <v>193</v>
      </c>
      <c r="I33" s="170">
        <v>121</v>
      </c>
      <c r="J33" s="211"/>
      <c r="K33" s="211"/>
      <c r="L33" s="211"/>
      <c r="M33" s="211"/>
      <c r="N33" s="170">
        <v>249</v>
      </c>
      <c r="O33" s="170">
        <v>198</v>
      </c>
      <c r="P33" s="213"/>
      <c r="Q33" s="213"/>
      <c r="R33" s="211"/>
      <c r="S33" s="211"/>
      <c r="T33" s="102">
        <f t="shared" si="0"/>
        <v>36860</v>
      </c>
      <c r="U33">
        <v>249</v>
      </c>
      <c r="V33" s="196"/>
      <c r="W33" s="197"/>
      <c r="X33" s="197"/>
      <c r="Y33" s="197"/>
      <c r="Z33" s="198"/>
      <c r="AA33" s="196">
        <v>300</v>
      </c>
      <c r="AB33" s="197">
        <v>300</v>
      </c>
      <c r="AC33" s="197">
        <v>175</v>
      </c>
      <c r="AD33" s="197">
        <v>206</v>
      </c>
      <c r="AE33" s="198">
        <v>241</v>
      </c>
      <c r="AF33" s="196">
        <v>250</v>
      </c>
      <c r="AG33" s="197">
        <v>250</v>
      </c>
      <c r="AH33" s="197">
        <v>179</v>
      </c>
      <c r="AI33" s="197">
        <v>188</v>
      </c>
      <c r="AJ33" s="198">
        <v>198</v>
      </c>
      <c r="AK33" s="196">
        <v>202</v>
      </c>
      <c r="AL33" s="197">
        <v>200</v>
      </c>
      <c r="AM33" s="197">
        <v>141</v>
      </c>
      <c r="AN33" s="197">
        <v>148</v>
      </c>
      <c r="AO33" s="198">
        <v>155</v>
      </c>
      <c r="AP33" s="196">
        <v>116</v>
      </c>
      <c r="AQ33" s="197">
        <v>119</v>
      </c>
      <c r="AR33" s="197">
        <v>121</v>
      </c>
      <c r="AS33" s="197">
        <v>115</v>
      </c>
      <c r="AT33" s="198">
        <v>98</v>
      </c>
      <c r="AU33" s="196">
        <v>185</v>
      </c>
      <c r="AV33" s="197">
        <v>186</v>
      </c>
      <c r="AW33" s="197">
        <v>190</v>
      </c>
      <c r="AX33" s="197">
        <v>150</v>
      </c>
      <c r="AY33" s="198">
        <v>143</v>
      </c>
      <c r="BA33" s="135"/>
      <c r="BC33" s="135"/>
      <c r="BH33">
        <v>105</v>
      </c>
    </row>
    <row r="34" spans="1:66" x14ac:dyDescent="0.2">
      <c r="A34" s="103"/>
      <c r="B34" s="221"/>
      <c r="C34" s="222"/>
      <c r="D34" s="221"/>
      <c r="E34" s="222"/>
      <c r="F34" s="223"/>
      <c r="G34" s="224"/>
      <c r="H34" s="175"/>
      <c r="I34" s="175"/>
      <c r="J34" s="212"/>
      <c r="K34" s="212"/>
      <c r="L34" s="212"/>
      <c r="M34" s="212"/>
      <c r="N34" s="175"/>
      <c r="O34" s="175"/>
      <c r="P34" s="214"/>
      <c r="Q34" s="214"/>
      <c r="R34" s="212"/>
      <c r="S34" s="215"/>
      <c r="T34" s="102"/>
      <c r="V34" s="201"/>
      <c r="W34" s="202"/>
      <c r="X34" s="202"/>
      <c r="Y34" s="202"/>
      <c r="Z34" s="203"/>
      <c r="AA34" s="201"/>
      <c r="AB34" s="202"/>
      <c r="AC34" s="202"/>
      <c r="AD34" s="202"/>
      <c r="AE34" s="203"/>
      <c r="AF34" s="201"/>
      <c r="AG34" s="202"/>
      <c r="AH34" s="202"/>
      <c r="AI34" s="202"/>
      <c r="AJ34" s="203"/>
      <c r="AK34" s="201"/>
      <c r="AL34" s="202"/>
      <c r="AM34" s="202"/>
      <c r="AN34" s="202"/>
      <c r="AO34" s="203"/>
      <c r="AP34" s="201"/>
      <c r="AQ34" s="202"/>
      <c r="AR34" s="202"/>
      <c r="AS34" s="202"/>
      <c r="AT34" s="203"/>
      <c r="AU34" s="201"/>
      <c r="AV34" s="202"/>
      <c r="AW34" s="202"/>
      <c r="AX34" s="202"/>
      <c r="AY34" s="203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179.16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S36" si="1">AVERAGE(B4:B33)</f>
        <v>172.22</v>
      </c>
      <c r="C36" s="21">
        <f t="shared" si="1"/>
        <v>145.86666666666667</v>
      </c>
      <c r="D36" s="21">
        <f t="shared" si="1"/>
        <v>174.44</v>
      </c>
      <c r="E36" s="21">
        <f t="shared" si="1"/>
        <v>147.5</v>
      </c>
      <c r="F36" s="21" t="e">
        <f t="shared" si="1"/>
        <v>#DIV/0!</v>
      </c>
      <c r="G36" s="21">
        <f t="shared" si="1"/>
        <v>128.97999999999999</v>
      </c>
      <c r="H36" s="21">
        <f t="shared" si="1"/>
        <v>152.08000000000001</v>
      </c>
      <c r="I36" s="21">
        <f t="shared" si="1"/>
        <v>96.466666666666669</v>
      </c>
      <c r="J36" s="21">
        <f t="shared" si="1"/>
        <v>145.33333333333334</v>
      </c>
      <c r="K36" s="83">
        <f t="shared" si="1"/>
        <v>128.85714285714286</v>
      </c>
      <c r="L36" s="21">
        <f t="shared" si="1"/>
        <v>100.83333333333333</v>
      </c>
      <c r="M36" s="21">
        <f t="shared" si="1"/>
        <v>92.92</v>
      </c>
      <c r="N36" s="21">
        <f t="shared" si="1"/>
        <v>177.2</v>
      </c>
      <c r="O36" s="21">
        <f t="shared" si="1"/>
        <v>152.36666666666667</v>
      </c>
      <c r="P36" s="21">
        <f t="shared" si="1"/>
        <v>194.57142857142858</v>
      </c>
      <c r="Q36" s="21">
        <f t="shared" si="1"/>
        <v>184.61904761904762</v>
      </c>
      <c r="R36" s="21">
        <f t="shared" si="1"/>
        <v>171</v>
      </c>
      <c r="S36" s="21">
        <f t="shared" si="1"/>
        <v>158.63999999999999</v>
      </c>
      <c r="AC36">
        <v>140</v>
      </c>
      <c r="AD36" s="144">
        <v>145</v>
      </c>
      <c r="AE36" s="144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S37" si="2">MIN(B4:B33)</f>
        <v>74.5</v>
      </c>
      <c r="C37" s="21">
        <f t="shared" si="2"/>
        <v>70.5</v>
      </c>
      <c r="D37" s="21">
        <f t="shared" si="2"/>
        <v>78</v>
      </c>
      <c r="E37" s="21">
        <f t="shared" si="2"/>
        <v>74</v>
      </c>
      <c r="F37" s="21">
        <f t="shared" si="2"/>
        <v>0</v>
      </c>
      <c r="G37" s="21">
        <f t="shared" si="2"/>
        <v>56.5</v>
      </c>
      <c r="H37" s="21">
        <f t="shared" si="2"/>
        <v>73</v>
      </c>
      <c r="I37" s="21">
        <f t="shared" si="2"/>
        <v>32</v>
      </c>
      <c r="J37" s="21">
        <f t="shared" si="2"/>
        <v>34</v>
      </c>
      <c r="K37" s="21">
        <f t="shared" si="2"/>
        <v>24</v>
      </c>
      <c r="L37" s="21">
        <f t="shared" si="2"/>
        <v>32</v>
      </c>
      <c r="M37" s="21">
        <f t="shared" si="2"/>
        <v>12</v>
      </c>
      <c r="N37" s="21">
        <f t="shared" si="2"/>
        <v>85</v>
      </c>
      <c r="O37" s="21">
        <f t="shared" si="2"/>
        <v>81</v>
      </c>
      <c r="P37" s="21">
        <f t="shared" si="2"/>
        <v>88</v>
      </c>
      <c r="Q37" s="21">
        <f t="shared" si="2"/>
        <v>77</v>
      </c>
      <c r="R37" s="21">
        <f t="shared" si="2"/>
        <v>76</v>
      </c>
      <c r="S37" s="21">
        <f t="shared" si="2"/>
        <v>33</v>
      </c>
      <c r="U37" s="83">
        <f>MIN(U4:U33)</f>
        <v>85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S38" si="3">MAX(B4:B33)</f>
        <v>254</v>
      </c>
      <c r="C38" s="21">
        <f t="shared" si="3"/>
        <v>220</v>
      </c>
      <c r="D38" s="21">
        <f t="shared" si="3"/>
        <v>256</v>
      </c>
      <c r="E38" s="21">
        <f t="shared" si="3"/>
        <v>220</v>
      </c>
      <c r="F38" s="21">
        <f t="shared" si="3"/>
        <v>0</v>
      </c>
      <c r="G38" s="21">
        <f t="shared" si="3"/>
        <v>206</v>
      </c>
      <c r="H38" s="21">
        <f t="shared" si="3"/>
        <v>246</v>
      </c>
      <c r="I38" s="21">
        <f t="shared" si="3"/>
        <v>153</v>
      </c>
      <c r="J38" s="21">
        <f t="shared" si="3"/>
        <v>250</v>
      </c>
      <c r="K38" s="21">
        <f t="shared" si="3"/>
        <v>250</v>
      </c>
      <c r="L38" s="21">
        <f t="shared" si="3"/>
        <v>250</v>
      </c>
      <c r="M38" s="21">
        <f t="shared" si="3"/>
        <v>246</v>
      </c>
      <c r="N38" s="21">
        <f t="shared" si="3"/>
        <v>250</v>
      </c>
      <c r="O38" s="21">
        <f t="shared" si="3"/>
        <v>249</v>
      </c>
      <c r="P38" s="21">
        <f t="shared" si="3"/>
        <v>250</v>
      </c>
      <c r="Q38" s="21">
        <f t="shared" si="3"/>
        <v>250</v>
      </c>
      <c r="R38" s="21">
        <f t="shared" si="3"/>
        <v>248</v>
      </c>
      <c r="S38" s="21">
        <f t="shared" si="3"/>
        <v>247</v>
      </c>
      <c r="U38" s="83">
        <f>MAX(U4:U33)</f>
        <v>250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O39">
        <v>210</v>
      </c>
      <c r="T39">
        <v>175</v>
      </c>
      <c r="U39">
        <v>200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D40">
        <v>240</v>
      </c>
      <c r="E40">
        <v>250</v>
      </c>
      <c r="F40">
        <v>200</v>
      </c>
      <c r="G40">
        <v>215</v>
      </c>
      <c r="H40" s="1" t="s">
        <v>9</v>
      </c>
      <c r="N40" s="1" t="s">
        <v>12</v>
      </c>
      <c r="T40" s="1" t="s">
        <v>5</v>
      </c>
      <c r="V40">
        <v>141</v>
      </c>
      <c r="W40">
        <v>144</v>
      </c>
      <c r="X40">
        <v>135</v>
      </c>
      <c r="Y40">
        <v>140</v>
      </c>
      <c r="Z40" s="1" t="s">
        <v>10</v>
      </c>
      <c r="AF40" s="1" t="s">
        <v>11</v>
      </c>
      <c r="AL40" s="1"/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>
        <v>1</v>
      </c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290</v>
      </c>
      <c r="C43" s="139">
        <v>325</v>
      </c>
      <c r="D43" s="138">
        <v>290</v>
      </c>
      <c r="E43" s="138">
        <v>325</v>
      </c>
      <c r="F43" s="142">
        <v>180</v>
      </c>
      <c r="G43" s="138">
        <v>182</v>
      </c>
      <c r="H43" s="142"/>
      <c r="I43" s="139"/>
      <c r="J43" s="138"/>
      <c r="K43" s="138"/>
      <c r="L43" s="142"/>
      <c r="M43" s="138"/>
      <c r="N43" s="146">
        <v>250</v>
      </c>
      <c r="O43" s="147">
        <v>265</v>
      </c>
      <c r="P43" s="146">
        <v>245</v>
      </c>
      <c r="Q43" s="145">
        <v>255</v>
      </c>
      <c r="R43" s="146"/>
      <c r="S43" s="147"/>
      <c r="T43" s="146">
        <v>195</v>
      </c>
      <c r="U43" s="147">
        <v>225</v>
      </c>
      <c r="V43" s="146"/>
      <c r="W43" s="145"/>
      <c r="X43" s="146"/>
      <c r="Y43" s="147"/>
      <c r="Z43" s="146">
        <v>100</v>
      </c>
      <c r="AA43" s="147">
        <v>120</v>
      </c>
      <c r="AB43" s="146">
        <v>98</v>
      </c>
      <c r="AC43" s="145">
        <v>118</v>
      </c>
      <c r="AD43" s="146"/>
      <c r="AE43" s="147"/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>
        <v>280</v>
      </c>
      <c r="E44" s="138">
        <v>325</v>
      </c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158.88888888888889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3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C31" sqref="C31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8" width="8.85546875" customWidth="1"/>
    <col min="19" max="19" width="9.5703125" customWidth="1"/>
    <col min="20" max="39" width="5.85546875" customWidth="1"/>
    <col min="40" max="41" width="7.42578125" customWidth="1"/>
    <col min="42" max="46" width="7.855468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U1" t="s">
        <v>94</v>
      </c>
      <c r="V1" s="1" t="s">
        <v>85</v>
      </c>
      <c r="AB1" s="1"/>
      <c r="AU1" t="s">
        <v>43</v>
      </c>
      <c r="AV1" t="s">
        <v>440</v>
      </c>
      <c r="AW1" t="s">
        <v>44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90</v>
      </c>
      <c r="BD1" t="s">
        <v>145</v>
      </c>
      <c r="BE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146</v>
      </c>
      <c r="L2" s="127" t="s">
        <v>146</v>
      </c>
      <c r="M2" s="127" t="s">
        <v>146</v>
      </c>
      <c r="N2" s="127" t="s">
        <v>45</v>
      </c>
      <c r="O2" s="127" t="s">
        <v>45</v>
      </c>
      <c r="P2" s="127" t="s">
        <v>147</v>
      </c>
      <c r="Q2" s="127" t="s">
        <v>147</v>
      </c>
      <c r="R2" s="127" t="s">
        <v>147</v>
      </c>
      <c r="S2" s="127" t="s">
        <v>147</v>
      </c>
      <c r="V2" s="13" t="s">
        <v>86</v>
      </c>
      <c r="W2" s="7"/>
      <c r="X2" s="14"/>
      <c r="Y2" s="14"/>
      <c r="Z2" s="14"/>
      <c r="AA2" s="13" t="s">
        <v>8</v>
      </c>
      <c r="AB2" s="14"/>
      <c r="AC2" s="7"/>
      <c r="AD2" s="14"/>
      <c r="AE2" s="104"/>
      <c r="AF2" s="13" t="s">
        <v>9</v>
      </c>
      <c r="AG2" s="14"/>
      <c r="AH2" s="7"/>
      <c r="AI2" s="14"/>
      <c r="AJ2" s="104"/>
      <c r="AK2" s="13" t="s">
        <v>5</v>
      </c>
      <c r="AL2" s="14"/>
      <c r="AM2" s="7"/>
      <c r="AN2" s="14"/>
      <c r="AO2" s="104"/>
      <c r="AP2" s="13" t="s">
        <v>11</v>
      </c>
      <c r="AQ2" s="14"/>
      <c r="AR2" s="7"/>
      <c r="AS2" s="14"/>
      <c r="AT2" s="104"/>
      <c r="AW2" s="47"/>
      <c r="AX2" s="47"/>
      <c r="AY2" s="47"/>
      <c r="AZ2" s="47"/>
      <c r="BA2" s="47"/>
      <c r="BB2" s="47"/>
      <c r="BC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448</v>
      </c>
      <c r="K3" s="126" t="s">
        <v>449</v>
      </c>
      <c r="L3" s="126" t="s">
        <v>452</v>
      </c>
      <c r="M3" s="126" t="s">
        <v>453</v>
      </c>
      <c r="N3" s="126" t="s">
        <v>34</v>
      </c>
      <c r="O3" s="126" t="s">
        <v>35</v>
      </c>
      <c r="P3" s="126" t="s">
        <v>448</v>
      </c>
      <c r="Q3" s="126" t="s">
        <v>449</v>
      </c>
      <c r="R3" s="126" t="s">
        <v>452</v>
      </c>
      <c r="S3" s="126" t="s">
        <v>453</v>
      </c>
      <c r="V3" s="10" t="s">
        <v>41</v>
      </c>
      <c r="W3" s="12" t="s">
        <v>40</v>
      </c>
      <c r="X3" s="12" t="s">
        <v>42</v>
      </c>
      <c r="Y3" s="12" t="s">
        <v>333</v>
      </c>
      <c r="Z3" s="12" t="s">
        <v>357</v>
      </c>
      <c r="AA3" s="10" t="s">
        <v>41</v>
      </c>
      <c r="AB3" s="12" t="s">
        <v>40</v>
      </c>
      <c r="AC3" s="12" t="s">
        <v>42</v>
      </c>
      <c r="AD3" s="12" t="s">
        <v>333</v>
      </c>
      <c r="AE3" s="11" t="s">
        <v>357</v>
      </c>
      <c r="AF3" s="10" t="s">
        <v>41</v>
      </c>
      <c r="AG3" s="12" t="s">
        <v>40</v>
      </c>
      <c r="AH3" s="12" t="s">
        <v>42</v>
      </c>
      <c r="AI3" s="12" t="s">
        <v>333</v>
      </c>
      <c r="AJ3" s="11" t="s">
        <v>357</v>
      </c>
      <c r="AK3" s="10" t="s">
        <v>41</v>
      </c>
      <c r="AL3" s="12" t="s">
        <v>40</v>
      </c>
      <c r="AM3" s="12" t="s">
        <v>42</v>
      </c>
      <c r="AN3" s="12" t="s">
        <v>333</v>
      </c>
      <c r="AO3" s="11" t="s">
        <v>357</v>
      </c>
      <c r="AP3" s="10" t="s">
        <v>41</v>
      </c>
      <c r="AQ3" s="12" t="s">
        <v>40</v>
      </c>
      <c r="AR3" s="12" t="s">
        <v>42</v>
      </c>
      <c r="AS3" s="12" t="s">
        <v>333</v>
      </c>
      <c r="AT3" s="11" t="s">
        <v>357</v>
      </c>
      <c r="AX3" s="47"/>
      <c r="AY3" s="47"/>
      <c r="AZ3" s="47"/>
      <c r="BA3" s="47"/>
      <c r="BB3" s="178"/>
      <c r="BC3" s="178"/>
    </row>
    <row r="4" spans="1:60" x14ac:dyDescent="0.2">
      <c r="A4" s="103">
        <v>36800</v>
      </c>
      <c r="B4" s="216"/>
      <c r="C4" s="217">
        <v>106.5</v>
      </c>
      <c r="D4" s="216"/>
      <c r="E4" s="218">
        <v>117.5</v>
      </c>
      <c r="F4" s="216"/>
      <c r="G4" s="216"/>
      <c r="H4" s="174"/>
      <c r="I4" s="174"/>
      <c r="J4" s="210"/>
      <c r="K4" s="210"/>
      <c r="L4" s="210"/>
      <c r="M4" s="210"/>
      <c r="N4" s="174"/>
      <c r="O4" s="174"/>
      <c r="P4" s="210"/>
      <c r="Q4" s="210"/>
      <c r="R4" s="210"/>
      <c r="S4" s="210"/>
      <c r="T4" s="102">
        <f t="shared" ref="T4:T34" si="0">A4</f>
        <v>36800</v>
      </c>
      <c r="V4" s="193"/>
      <c r="W4" s="194"/>
      <c r="X4" s="194"/>
      <c r="Y4" s="194"/>
      <c r="Z4" s="195"/>
      <c r="AA4" s="196"/>
      <c r="AB4" s="194"/>
      <c r="AC4" s="197"/>
      <c r="AD4" s="194"/>
      <c r="AE4" s="195"/>
      <c r="AF4" s="193"/>
      <c r="AG4" s="194"/>
      <c r="AH4" s="194"/>
      <c r="AI4" s="194"/>
      <c r="AJ4" s="195"/>
      <c r="AK4" s="193"/>
      <c r="AL4" s="194"/>
      <c r="AM4" s="194"/>
      <c r="AN4" s="194"/>
      <c r="AO4" s="195"/>
      <c r="AP4" s="193"/>
      <c r="AQ4" s="194"/>
      <c r="AR4" s="194"/>
      <c r="AS4" s="194"/>
      <c r="AT4" s="195"/>
      <c r="AV4" s="144"/>
      <c r="AW4" s="159"/>
      <c r="AX4" s="144"/>
      <c r="AY4" s="159"/>
      <c r="AZ4" s="144"/>
      <c r="BA4" s="134"/>
      <c r="BB4" s="144"/>
      <c r="BC4" s="178"/>
    </row>
    <row r="5" spans="1:60" x14ac:dyDescent="0.2">
      <c r="A5" s="103">
        <v>36801</v>
      </c>
      <c r="B5" s="216">
        <v>131</v>
      </c>
      <c r="C5" s="217">
        <v>106.5</v>
      </c>
      <c r="D5" s="216">
        <v>136</v>
      </c>
      <c r="E5" s="218">
        <v>117.5</v>
      </c>
      <c r="F5" s="219">
        <v>157</v>
      </c>
      <c r="G5" s="216">
        <v>135</v>
      </c>
      <c r="H5" s="170">
        <v>155</v>
      </c>
      <c r="I5" s="170">
        <v>64</v>
      </c>
      <c r="J5" s="211">
        <v>155</v>
      </c>
      <c r="K5" s="211">
        <v>132</v>
      </c>
      <c r="L5" s="211">
        <v>35</v>
      </c>
      <c r="M5" s="211">
        <v>13</v>
      </c>
      <c r="N5" s="170">
        <v>157</v>
      </c>
      <c r="O5" s="170">
        <v>85</v>
      </c>
      <c r="P5" s="211">
        <v>163</v>
      </c>
      <c r="Q5" s="211">
        <v>138</v>
      </c>
      <c r="R5" s="211">
        <v>132</v>
      </c>
      <c r="S5" s="211">
        <v>123</v>
      </c>
      <c r="T5" s="102">
        <f t="shared" si="0"/>
        <v>36801</v>
      </c>
      <c r="U5">
        <v>157</v>
      </c>
      <c r="V5" s="196">
        <v>125</v>
      </c>
      <c r="W5" s="197">
        <v>130.5</v>
      </c>
      <c r="X5" s="197">
        <v>116</v>
      </c>
      <c r="Y5" s="197">
        <v>110</v>
      </c>
      <c r="Z5" s="198">
        <v>123</v>
      </c>
      <c r="AA5" s="196">
        <v>112</v>
      </c>
      <c r="AB5" s="197">
        <v>113.5</v>
      </c>
      <c r="AC5" s="197">
        <v>86</v>
      </c>
      <c r="AD5" s="197">
        <v>87</v>
      </c>
      <c r="AE5" s="198">
        <v>103</v>
      </c>
      <c r="AF5" s="196">
        <v>115</v>
      </c>
      <c r="AG5" s="197">
        <v>112</v>
      </c>
      <c r="AH5" s="197">
        <v>83</v>
      </c>
      <c r="AI5" s="197">
        <v>83</v>
      </c>
      <c r="AJ5" s="198">
        <v>102</v>
      </c>
      <c r="AK5" s="196">
        <v>90</v>
      </c>
      <c r="AL5" s="197">
        <v>89</v>
      </c>
      <c r="AM5" s="197">
        <v>70</v>
      </c>
      <c r="AN5" s="197">
        <v>71</v>
      </c>
      <c r="AO5" s="198">
        <v>80</v>
      </c>
      <c r="AP5" s="196">
        <v>147</v>
      </c>
      <c r="AQ5" s="197">
        <v>147</v>
      </c>
      <c r="AR5" s="197">
        <v>149</v>
      </c>
      <c r="AS5" s="197">
        <v>128</v>
      </c>
      <c r="AT5" s="198">
        <v>128</v>
      </c>
      <c r="AV5" s="144"/>
      <c r="AW5" s="159"/>
      <c r="AX5" s="144"/>
      <c r="AY5" s="159"/>
      <c r="AZ5" s="144"/>
      <c r="BA5" s="134"/>
      <c r="BB5" s="144"/>
      <c r="BC5" s="178"/>
    </row>
    <row r="6" spans="1:60" x14ac:dyDescent="0.2">
      <c r="A6" s="103">
        <v>36802</v>
      </c>
      <c r="B6" s="216">
        <v>154</v>
      </c>
      <c r="C6" s="217">
        <v>90</v>
      </c>
      <c r="D6" s="216">
        <v>160</v>
      </c>
      <c r="E6" s="218">
        <v>96</v>
      </c>
      <c r="F6" s="219">
        <v>132</v>
      </c>
      <c r="G6" s="216">
        <v>152</v>
      </c>
      <c r="H6" s="170">
        <v>128</v>
      </c>
      <c r="I6" s="170">
        <v>77</v>
      </c>
      <c r="J6" s="211">
        <v>83</v>
      </c>
      <c r="K6" s="211">
        <v>78</v>
      </c>
      <c r="L6" s="211">
        <v>84</v>
      </c>
      <c r="M6" s="211">
        <v>76</v>
      </c>
      <c r="N6" s="170">
        <v>132</v>
      </c>
      <c r="O6" s="170">
        <v>86</v>
      </c>
      <c r="P6" s="211">
        <v>162</v>
      </c>
      <c r="Q6" s="211">
        <v>156</v>
      </c>
      <c r="R6" s="211">
        <v>134</v>
      </c>
      <c r="S6" s="211">
        <v>126</v>
      </c>
      <c r="T6" s="102">
        <f t="shared" si="0"/>
        <v>36802</v>
      </c>
      <c r="U6">
        <v>135</v>
      </c>
      <c r="V6" s="199">
        <v>126</v>
      </c>
      <c r="W6" s="200">
        <v>131</v>
      </c>
      <c r="X6" s="197">
        <v>116</v>
      </c>
      <c r="Y6" s="197">
        <v>107</v>
      </c>
      <c r="Z6" s="198">
        <v>123</v>
      </c>
      <c r="AA6" s="196">
        <v>110</v>
      </c>
      <c r="AB6" s="197">
        <v>111</v>
      </c>
      <c r="AC6" s="197">
        <v>80</v>
      </c>
      <c r="AD6" s="197">
        <v>82</v>
      </c>
      <c r="AE6" s="198">
        <v>98</v>
      </c>
      <c r="AF6" s="196">
        <v>110</v>
      </c>
      <c r="AG6" s="197">
        <v>110</v>
      </c>
      <c r="AH6" s="197">
        <v>75</v>
      </c>
      <c r="AI6" s="197">
        <v>77</v>
      </c>
      <c r="AJ6" s="198">
        <v>96</v>
      </c>
      <c r="AK6" s="196">
        <v>88</v>
      </c>
      <c r="AL6" s="197">
        <v>89</v>
      </c>
      <c r="AM6" s="197">
        <v>70</v>
      </c>
      <c r="AN6" s="197">
        <v>70</v>
      </c>
      <c r="AO6" s="198">
        <v>80</v>
      </c>
      <c r="AP6" s="196">
        <v>145</v>
      </c>
      <c r="AQ6" s="197">
        <v>147</v>
      </c>
      <c r="AR6" s="197">
        <v>146</v>
      </c>
      <c r="AS6" s="197">
        <v>126</v>
      </c>
      <c r="AT6" s="198">
        <v>126</v>
      </c>
      <c r="AV6" s="144"/>
      <c r="AW6" s="159"/>
      <c r="AX6" s="144"/>
      <c r="AY6" s="159"/>
      <c r="AZ6" s="144"/>
      <c r="BA6" s="134"/>
      <c r="BB6" s="144"/>
      <c r="BC6" s="178"/>
    </row>
    <row r="7" spans="1:60" x14ac:dyDescent="0.2">
      <c r="A7" s="103">
        <v>36803</v>
      </c>
      <c r="B7" s="216">
        <v>126</v>
      </c>
      <c r="C7" s="217">
        <v>80</v>
      </c>
      <c r="D7" s="216">
        <v>133.5</v>
      </c>
      <c r="E7" s="218">
        <v>85</v>
      </c>
      <c r="F7" s="219">
        <v>135</v>
      </c>
      <c r="G7" s="216">
        <v>125</v>
      </c>
      <c r="H7" s="170">
        <v>131</v>
      </c>
      <c r="I7" s="170">
        <v>81</v>
      </c>
      <c r="J7" s="211">
        <v>51</v>
      </c>
      <c r="K7" s="211">
        <v>36</v>
      </c>
      <c r="L7" s="211">
        <v>62</v>
      </c>
      <c r="M7" s="211">
        <v>33</v>
      </c>
      <c r="N7" s="170">
        <v>135</v>
      </c>
      <c r="O7" s="170">
        <v>97</v>
      </c>
      <c r="P7" s="211">
        <v>163</v>
      </c>
      <c r="Q7" s="211">
        <v>159</v>
      </c>
      <c r="R7" s="211">
        <v>210</v>
      </c>
      <c r="S7" s="211">
        <v>181</v>
      </c>
      <c r="T7" s="102">
        <f t="shared" si="0"/>
        <v>36803</v>
      </c>
      <c r="U7">
        <v>135</v>
      </c>
      <c r="V7" s="196">
        <v>124</v>
      </c>
      <c r="W7" s="197">
        <v>129</v>
      </c>
      <c r="X7" s="197">
        <v>112</v>
      </c>
      <c r="Y7" s="197">
        <v>105</v>
      </c>
      <c r="Z7" s="198">
        <v>123</v>
      </c>
      <c r="AA7" s="196">
        <v>111</v>
      </c>
      <c r="AB7" s="197">
        <v>112</v>
      </c>
      <c r="AC7" s="197">
        <v>81</v>
      </c>
      <c r="AD7" s="197">
        <v>81.5</v>
      </c>
      <c r="AE7" s="198">
        <v>99.5</v>
      </c>
      <c r="AF7" s="196">
        <v>110</v>
      </c>
      <c r="AG7" s="197">
        <v>110</v>
      </c>
      <c r="AH7" s="197">
        <v>76</v>
      </c>
      <c r="AI7" s="197">
        <v>77</v>
      </c>
      <c r="AJ7" s="198">
        <v>96.5</v>
      </c>
      <c r="AK7" s="196">
        <v>86.25</v>
      </c>
      <c r="AL7" s="197">
        <v>87</v>
      </c>
      <c r="AM7" s="197">
        <v>68</v>
      </c>
      <c r="AN7" s="197">
        <v>69</v>
      </c>
      <c r="AO7" s="198">
        <v>79.25</v>
      </c>
      <c r="AP7" s="196">
        <v>144</v>
      </c>
      <c r="AQ7" s="197">
        <v>147</v>
      </c>
      <c r="AR7" s="197">
        <v>143</v>
      </c>
      <c r="AS7" s="197">
        <v>126</v>
      </c>
      <c r="AT7" s="198">
        <v>123</v>
      </c>
      <c r="AV7" s="144"/>
      <c r="AW7" s="159"/>
      <c r="AX7" s="144"/>
      <c r="AY7" s="159"/>
      <c r="AZ7" s="144"/>
      <c r="BA7" s="134"/>
      <c r="BB7" s="144"/>
      <c r="BC7" s="178"/>
    </row>
    <row r="8" spans="1:60" x14ac:dyDescent="0.2">
      <c r="A8" s="103">
        <v>36804</v>
      </c>
      <c r="B8" s="216">
        <v>124</v>
      </c>
      <c r="C8" s="217">
        <v>85</v>
      </c>
      <c r="D8" s="216">
        <v>131</v>
      </c>
      <c r="E8" s="218">
        <v>92</v>
      </c>
      <c r="F8" s="219">
        <v>147</v>
      </c>
      <c r="G8" s="216">
        <v>125</v>
      </c>
      <c r="H8" s="170">
        <v>111</v>
      </c>
      <c r="I8" s="170">
        <v>58</v>
      </c>
      <c r="J8" s="211">
        <v>146</v>
      </c>
      <c r="K8" s="211">
        <v>123</v>
      </c>
      <c r="L8" s="211">
        <v>39</v>
      </c>
      <c r="M8" s="211">
        <v>14</v>
      </c>
      <c r="N8" s="170">
        <v>147</v>
      </c>
      <c r="O8" s="170">
        <v>99</v>
      </c>
      <c r="P8" s="211">
        <v>170</v>
      </c>
      <c r="Q8" s="211">
        <v>155</v>
      </c>
      <c r="R8" s="211">
        <v>106</v>
      </c>
      <c r="S8" s="211">
        <v>79</v>
      </c>
      <c r="T8" s="102">
        <f t="shared" si="0"/>
        <v>36804</v>
      </c>
      <c r="U8">
        <v>145</v>
      </c>
      <c r="V8" s="196">
        <v>119</v>
      </c>
      <c r="W8" s="197">
        <v>125.5</v>
      </c>
      <c r="X8" s="197">
        <v>105</v>
      </c>
      <c r="Y8" s="197">
        <v>100</v>
      </c>
      <c r="Z8" s="198">
        <v>123</v>
      </c>
      <c r="AA8" s="196">
        <v>108</v>
      </c>
      <c r="AB8" s="197">
        <v>110</v>
      </c>
      <c r="AC8" s="197">
        <v>75</v>
      </c>
      <c r="AD8" s="197">
        <v>75</v>
      </c>
      <c r="AE8" s="198">
        <v>98</v>
      </c>
      <c r="AF8" s="196">
        <v>106</v>
      </c>
      <c r="AG8" s="197">
        <v>110</v>
      </c>
      <c r="AH8" s="197">
        <v>73</v>
      </c>
      <c r="AI8" s="197">
        <v>72</v>
      </c>
      <c r="AJ8" s="198">
        <v>93</v>
      </c>
      <c r="AK8" s="196">
        <v>82</v>
      </c>
      <c r="AL8" s="197">
        <v>84</v>
      </c>
      <c r="AM8" s="197">
        <v>66</v>
      </c>
      <c r="AN8" s="197">
        <v>67</v>
      </c>
      <c r="AO8" s="198">
        <v>76</v>
      </c>
      <c r="AP8" s="196">
        <v>140</v>
      </c>
      <c r="AQ8" s="197">
        <v>143</v>
      </c>
      <c r="AR8" s="197">
        <v>141</v>
      </c>
      <c r="AS8" s="197">
        <v>121</v>
      </c>
      <c r="AT8" s="198">
        <v>121</v>
      </c>
      <c r="AV8" s="144"/>
      <c r="AW8" s="209"/>
      <c r="AX8" s="144"/>
      <c r="AY8" s="209"/>
      <c r="AZ8" s="144"/>
      <c r="BA8" s="134"/>
      <c r="BB8" s="144"/>
      <c r="BC8" s="178"/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36805</v>
      </c>
      <c r="B9" s="216">
        <v>107</v>
      </c>
      <c r="C9" s="217">
        <v>78</v>
      </c>
      <c r="D9" s="216">
        <v>118</v>
      </c>
      <c r="E9" s="218">
        <v>90</v>
      </c>
      <c r="F9" s="219">
        <v>122</v>
      </c>
      <c r="G9" s="216">
        <v>101</v>
      </c>
      <c r="H9" s="170">
        <v>88</v>
      </c>
      <c r="I9" s="170">
        <v>79</v>
      </c>
      <c r="J9" s="211">
        <v>59</v>
      </c>
      <c r="K9" s="211">
        <v>47</v>
      </c>
      <c r="L9" s="211">
        <v>48</v>
      </c>
      <c r="M9" s="211">
        <v>25</v>
      </c>
      <c r="N9" s="170">
        <v>122</v>
      </c>
      <c r="O9" s="170">
        <v>122</v>
      </c>
      <c r="P9" s="211">
        <v>87</v>
      </c>
      <c r="Q9" s="211">
        <v>70</v>
      </c>
      <c r="R9" s="211">
        <v>151</v>
      </c>
      <c r="S9" s="211">
        <v>125</v>
      </c>
      <c r="T9" s="102">
        <f t="shared" si="0"/>
        <v>36805</v>
      </c>
      <c r="U9">
        <v>122</v>
      </c>
      <c r="V9" s="196">
        <v>123</v>
      </c>
      <c r="W9" s="197">
        <v>129</v>
      </c>
      <c r="X9" s="197">
        <v>103</v>
      </c>
      <c r="Y9" s="197">
        <v>100</v>
      </c>
      <c r="Z9" s="198">
        <v>123</v>
      </c>
      <c r="AA9" s="196">
        <v>110</v>
      </c>
      <c r="AB9" s="197">
        <v>112</v>
      </c>
      <c r="AC9" s="197">
        <v>75</v>
      </c>
      <c r="AD9" s="197">
        <v>75</v>
      </c>
      <c r="AE9" s="198">
        <v>99</v>
      </c>
      <c r="AF9" s="196">
        <v>107</v>
      </c>
      <c r="AG9" s="197">
        <v>110</v>
      </c>
      <c r="AH9" s="197">
        <v>74</v>
      </c>
      <c r="AI9" s="197">
        <v>73</v>
      </c>
      <c r="AJ9" s="198">
        <v>94</v>
      </c>
      <c r="AK9" s="196">
        <v>83</v>
      </c>
      <c r="AL9" s="197">
        <v>82</v>
      </c>
      <c r="AM9" s="197">
        <v>66</v>
      </c>
      <c r="AN9" s="197">
        <v>66</v>
      </c>
      <c r="AO9" s="198">
        <v>75</v>
      </c>
      <c r="AP9" s="196">
        <v>138</v>
      </c>
      <c r="AQ9" s="197">
        <v>140</v>
      </c>
      <c r="AR9" s="197">
        <v>140</v>
      </c>
      <c r="AS9" s="197">
        <v>119</v>
      </c>
      <c r="AT9" s="198">
        <v>119</v>
      </c>
      <c r="AV9" s="144"/>
      <c r="AW9" s="209"/>
      <c r="AX9" s="144"/>
      <c r="AY9" s="209"/>
      <c r="AZ9" s="144"/>
      <c r="BA9" s="134"/>
      <c r="BB9" s="144"/>
      <c r="BC9" s="178"/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36806</v>
      </c>
      <c r="B10" s="216">
        <v>107</v>
      </c>
      <c r="C10" s="217">
        <v>78</v>
      </c>
      <c r="D10" s="216">
        <v>118</v>
      </c>
      <c r="E10" s="218">
        <v>90</v>
      </c>
      <c r="F10" s="219">
        <v>109</v>
      </c>
      <c r="G10" s="216">
        <v>101</v>
      </c>
      <c r="H10" s="170">
        <v>92</v>
      </c>
      <c r="I10" s="170">
        <v>74</v>
      </c>
      <c r="J10" s="211">
        <v>20</v>
      </c>
      <c r="K10" s="211">
        <v>6</v>
      </c>
      <c r="L10" s="211">
        <v>33</v>
      </c>
      <c r="M10" s="211">
        <v>15</v>
      </c>
      <c r="N10" s="170">
        <v>109</v>
      </c>
      <c r="O10" s="170">
        <v>82</v>
      </c>
      <c r="P10" s="211">
        <v>110</v>
      </c>
      <c r="Q10" s="211">
        <v>92</v>
      </c>
      <c r="R10" s="211">
        <v>103</v>
      </c>
      <c r="S10" s="211">
        <v>89</v>
      </c>
      <c r="T10" s="102">
        <f t="shared" si="0"/>
        <v>36806</v>
      </c>
      <c r="U10">
        <v>109</v>
      </c>
      <c r="V10" s="196">
        <v>123</v>
      </c>
      <c r="W10" s="197">
        <v>129</v>
      </c>
      <c r="X10" s="197">
        <v>103</v>
      </c>
      <c r="Y10" s="197">
        <v>100</v>
      </c>
      <c r="Z10" s="198">
        <v>123</v>
      </c>
      <c r="AA10" s="196">
        <v>110</v>
      </c>
      <c r="AB10" s="197">
        <v>112</v>
      </c>
      <c r="AC10" s="197">
        <v>75</v>
      </c>
      <c r="AD10" s="197">
        <v>75</v>
      </c>
      <c r="AE10" s="198">
        <v>99</v>
      </c>
      <c r="AF10" s="196">
        <v>107</v>
      </c>
      <c r="AG10" s="197">
        <v>110</v>
      </c>
      <c r="AH10" s="197">
        <v>74</v>
      </c>
      <c r="AI10" s="197">
        <v>73</v>
      </c>
      <c r="AJ10" s="198">
        <v>94</v>
      </c>
      <c r="AK10" s="196">
        <v>83</v>
      </c>
      <c r="AL10" s="197">
        <v>82</v>
      </c>
      <c r="AM10" s="197">
        <v>66</v>
      </c>
      <c r="AN10" s="197">
        <v>66</v>
      </c>
      <c r="AO10" s="198">
        <v>75</v>
      </c>
      <c r="AP10" s="196">
        <v>138</v>
      </c>
      <c r="AQ10" s="197">
        <v>140</v>
      </c>
      <c r="AR10" s="197">
        <v>140</v>
      </c>
      <c r="AS10" s="197">
        <v>119</v>
      </c>
      <c r="AT10" s="198">
        <v>119</v>
      </c>
      <c r="AV10" s="144"/>
      <c r="AW10" s="159"/>
      <c r="AX10" s="144"/>
      <c r="AY10" s="159"/>
      <c r="AZ10" s="144"/>
      <c r="BA10" s="134"/>
      <c r="BB10" s="144"/>
      <c r="BC10" s="178"/>
    </row>
    <row r="11" spans="1:60" x14ac:dyDescent="0.2">
      <c r="A11" s="103">
        <v>36807</v>
      </c>
      <c r="B11" s="216"/>
      <c r="C11" s="217">
        <v>95</v>
      </c>
      <c r="D11" s="216"/>
      <c r="E11" s="218">
        <v>105</v>
      </c>
      <c r="F11" s="219"/>
      <c r="G11" s="216"/>
      <c r="H11" s="170"/>
      <c r="I11" s="170">
        <v>75</v>
      </c>
      <c r="J11" s="211"/>
      <c r="K11" s="211"/>
      <c r="L11" s="211">
        <v>89</v>
      </c>
      <c r="M11" s="211">
        <v>80</v>
      </c>
      <c r="N11" s="170"/>
      <c r="O11" s="170">
        <v>95</v>
      </c>
      <c r="P11" s="211"/>
      <c r="Q11" s="211"/>
      <c r="R11" s="211">
        <v>119</v>
      </c>
      <c r="S11" s="211">
        <v>108</v>
      </c>
      <c r="T11" s="102">
        <f t="shared" si="0"/>
        <v>36807</v>
      </c>
      <c r="V11" s="196"/>
      <c r="W11" s="197"/>
      <c r="X11" s="197"/>
      <c r="Y11" s="197"/>
      <c r="Z11" s="198"/>
      <c r="AA11" s="196"/>
      <c r="AB11" s="197"/>
      <c r="AC11" s="197"/>
      <c r="AD11" s="197"/>
      <c r="AE11" s="198"/>
      <c r="AF11" s="196"/>
      <c r="AG11" s="197"/>
      <c r="AH11" s="197"/>
      <c r="AI11" s="197"/>
      <c r="AJ11" s="198"/>
      <c r="AK11" s="196"/>
      <c r="AL11" s="197"/>
      <c r="AM11" s="197"/>
      <c r="AN11" s="197"/>
      <c r="AO11" s="198"/>
      <c r="AP11" s="196"/>
      <c r="AQ11" s="197"/>
      <c r="AR11" s="197"/>
      <c r="AS11" s="197"/>
      <c r="AT11" s="198"/>
      <c r="AV11" s="144"/>
      <c r="AW11" s="209"/>
      <c r="AX11" s="144"/>
      <c r="AY11" s="209"/>
      <c r="AZ11" s="144"/>
      <c r="BA11" s="134"/>
      <c r="BB11" s="144"/>
      <c r="BC11" s="178"/>
    </row>
    <row r="12" spans="1:60" x14ac:dyDescent="0.2">
      <c r="A12" s="103">
        <v>36808</v>
      </c>
      <c r="B12" s="216">
        <v>128</v>
      </c>
      <c r="C12" s="217">
        <v>95</v>
      </c>
      <c r="D12" s="216">
        <v>135</v>
      </c>
      <c r="E12" s="218">
        <v>105</v>
      </c>
      <c r="F12" s="219">
        <v>116</v>
      </c>
      <c r="G12" s="216">
        <v>109</v>
      </c>
      <c r="H12" s="170">
        <v>116</v>
      </c>
      <c r="I12" s="170">
        <v>74</v>
      </c>
      <c r="J12" s="211">
        <v>131</v>
      </c>
      <c r="K12" s="211">
        <v>124</v>
      </c>
      <c r="L12" s="211">
        <v>87</v>
      </c>
      <c r="M12" s="211">
        <v>83</v>
      </c>
      <c r="N12" s="170">
        <v>116</v>
      </c>
      <c r="O12" s="170">
        <v>84</v>
      </c>
      <c r="P12" s="211">
        <v>150</v>
      </c>
      <c r="Q12" s="211">
        <v>145</v>
      </c>
      <c r="R12" s="211">
        <v>111</v>
      </c>
      <c r="S12" s="211">
        <v>101</v>
      </c>
      <c r="T12" s="102">
        <f t="shared" si="0"/>
        <v>36808</v>
      </c>
      <c r="U12">
        <v>116</v>
      </c>
      <c r="V12" s="196">
        <v>104</v>
      </c>
      <c r="W12" s="197">
        <v>110</v>
      </c>
      <c r="X12" s="197">
        <v>90</v>
      </c>
      <c r="Y12" s="197">
        <v>86</v>
      </c>
      <c r="Z12" s="198">
        <v>104</v>
      </c>
      <c r="AA12" s="196">
        <v>102.5</v>
      </c>
      <c r="AB12" s="197">
        <v>105</v>
      </c>
      <c r="AC12" s="197">
        <v>73</v>
      </c>
      <c r="AD12" s="197">
        <v>72</v>
      </c>
      <c r="AE12" s="198">
        <v>90</v>
      </c>
      <c r="AF12" s="196">
        <v>103</v>
      </c>
      <c r="AG12" s="197">
        <v>102</v>
      </c>
      <c r="AH12" s="197">
        <v>71</v>
      </c>
      <c r="AI12" s="197">
        <v>70</v>
      </c>
      <c r="AJ12" s="198">
        <v>88</v>
      </c>
      <c r="AK12" s="196">
        <v>81</v>
      </c>
      <c r="AL12" s="197">
        <v>80</v>
      </c>
      <c r="AM12" s="197">
        <v>64</v>
      </c>
      <c r="AN12" s="197">
        <v>65</v>
      </c>
      <c r="AO12" s="198">
        <v>74</v>
      </c>
      <c r="AP12" s="196">
        <v>138</v>
      </c>
      <c r="AQ12" s="197">
        <v>137</v>
      </c>
      <c r="AR12" s="197">
        <v>140</v>
      </c>
      <c r="AS12" s="197">
        <v>119</v>
      </c>
      <c r="AT12" s="198">
        <v>117</v>
      </c>
      <c r="AV12" s="144"/>
      <c r="AW12" s="209"/>
      <c r="AX12" s="144"/>
      <c r="AY12" s="209"/>
      <c r="AZ12" s="144"/>
      <c r="BA12" s="134"/>
      <c r="BB12" s="144"/>
      <c r="BC12" s="178"/>
    </row>
    <row r="13" spans="1:60" x14ac:dyDescent="0.2">
      <c r="A13" s="103">
        <v>36809</v>
      </c>
      <c r="B13" s="216">
        <v>102</v>
      </c>
      <c r="C13" s="217">
        <v>72</v>
      </c>
      <c r="D13" s="216">
        <v>110</v>
      </c>
      <c r="E13" s="218">
        <v>82</v>
      </c>
      <c r="F13" s="219">
        <v>110</v>
      </c>
      <c r="G13" s="216">
        <v>94</v>
      </c>
      <c r="H13" s="170">
        <v>109</v>
      </c>
      <c r="I13" s="170">
        <v>89</v>
      </c>
      <c r="J13" s="211">
        <v>20</v>
      </c>
      <c r="K13" s="211">
        <v>15</v>
      </c>
      <c r="L13" s="211">
        <v>28</v>
      </c>
      <c r="M13" s="211">
        <v>19</v>
      </c>
      <c r="N13" s="170">
        <v>110</v>
      </c>
      <c r="O13" s="170">
        <v>89</v>
      </c>
      <c r="P13" s="211">
        <v>129</v>
      </c>
      <c r="Q13" s="211">
        <v>109</v>
      </c>
      <c r="R13" s="211">
        <v>158</v>
      </c>
      <c r="S13" s="211">
        <v>151</v>
      </c>
      <c r="T13" s="102">
        <f t="shared" si="0"/>
        <v>36809</v>
      </c>
      <c r="U13">
        <v>110</v>
      </c>
      <c r="V13" s="196">
        <v>95</v>
      </c>
      <c r="W13" s="197">
        <v>100</v>
      </c>
      <c r="X13" s="197">
        <v>87.5</v>
      </c>
      <c r="Y13" s="197">
        <v>86</v>
      </c>
      <c r="Z13" s="198">
        <v>98</v>
      </c>
      <c r="AA13" s="196">
        <v>93</v>
      </c>
      <c r="AB13" s="197">
        <v>95</v>
      </c>
      <c r="AC13" s="197">
        <v>74</v>
      </c>
      <c r="AD13" s="197">
        <v>74</v>
      </c>
      <c r="AE13" s="198">
        <v>85</v>
      </c>
      <c r="AF13" s="196">
        <v>98</v>
      </c>
      <c r="AG13" s="197">
        <v>96</v>
      </c>
      <c r="AH13" s="197">
        <v>71</v>
      </c>
      <c r="AI13" s="197">
        <v>72</v>
      </c>
      <c r="AJ13" s="198">
        <v>84</v>
      </c>
      <c r="AK13" s="196">
        <v>78</v>
      </c>
      <c r="AL13" s="197">
        <v>78</v>
      </c>
      <c r="AM13" s="197">
        <v>63</v>
      </c>
      <c r="AN13" s="197">
        <v>64</v>
      </c>
      <c r="AO13" s="198">
        <v>72.5</v>
      </c>
      <c r="AP13" s="196">
        <v>135</v>
      </c>
      <c r="AQ13" s="197">
        <v>137</v>
      </c>
      <c r="AR13" s="197">
        <v>139</v>
      </c>
      <c r="AS13" s="197">
        <v>117</v>
      </c>
      <c r="AT13" s="198">
        <v>114</v>
      </c>
      <c r="AV13" s="144"/>
      <c r="AW13" s="159"/>
      <c r="AX13" s="144"/>
      <c r="AY13" s="159"/>
      <c r="AZ13" s="144"/>
      <c r="BA13" s="134"/>
      <c r="BB13" s="144"/>
      <c r="BC13" s="178"/>
    </row>
    <row r="14" spans="1:60" x14ac:dyDescent="0.2">
      <c r="A14" s="103">
        <v>36810</v>
      </c>
      <c r="B14" s="216">
        <v>106.5</v>
      </c>
      <c r="C14" s="217">
        <v>76</v>
      </c>
      <c r="D14" s="216">
        <v>110</v>
      </c>
      <c r="E14" s="218">
        <v>85</v>
      </c>
      <c r="F14" s="219">
        <v>102</v>
      </c>
      <c r="G14" s="216">
        <v>92</v>
      </c>
      <c r="H14" s="170">
        <v>102</v>
      </c>
      <c r="I14" s="170">
        <v>75</v>
      </c>
      <c r="J14" s="211">
        <v>65</v>
      </c>
      <c r="K14" s="211">
        <v>37</v>
      </c>
      <c r="L14" s="211">
        <v>39</v>
      </c>
      <c r="M14" s="211">
        <v>19</v>
      </c>
      <c r="N14" s="170">
        <v>102</v>
      </c>
      <c r="O14" s="170">
        <v>85</v>
      </c>
      <c r="P14" s="211">
        <v>135</v>
      </c>
      <c r="Q14" s="211">
        <v>117</v>
      </c>
      <c r="R14" s="211">
        <v>173</v>
      </c>
      <c r="S14" s="211">
        <v>157</v>
      </c>
      <c r="T14" s="102">
        <f t="shared" si="0"/>
        <v>36810</v>
      </c>
      <c r="U14">
        <v>102</v>
      </c>
      <c r="V14" s="196">
        <v>93.5</v>
      </c>
      <c r="W14" s="197">
        <v>97.5</v>
      </c>
      <c r="X14" s="197">
        <v>80</v>
      </c>
      <c r="Y14" s="197">
        <v>81</v>
      </c>
      <c r="Z14" s="198">
        <v>94</v>
      </c>
      <c r="AA14" s="196">
        <v>90</v>
      </c>
      <c r="AB14" s="197">
        <v>92</v>
      </c>
      <c r="AC14" s="197">
        <v>74.5</v>
      </c>
      <c r="AD14" s="197">
        <v>75</v>
      </c>
      <c r="AE14" s="198">
        <v>83.5</v>
      </c>
      <c r="AF14" s="196">
        <v>94</v>
      </c>
      <c r="AG14" s="197">
        <v>94</v>
      </c>
      <c r="AH14" s="197">
        <v>72</v>
      </c>
      <c r="AI14" s="197">
        <v>72.5</v>
      </c>
      <c r="AJ14" s="198">
        <v>83</v>
      </c>
      <c r="AK14" s="196">
        <v>77</v>
      </c>
      <c r="AL14" s="197">
        <v>78</v>
      </c>
      <c r="AM14" s="197">
        <v>63</v>
      </c>
      <c r="AN14" s="197">
        <v>64</v>
      </c>
      <c r="AO14" s="198">
        <v>70</v>
      </c>
      <c r="AP14" s="196">
        <v>135</v>
      </c>
      <c r="AQ14" s="197">
        <v>137</v>
      </c>
      <c r="AR14" s="197">
        <v>138</v>
      </c>
      <c r="AS14" s="197">
        <v>117</v>
      </c>
      <c r="AT14" s="198">
        <v>116</v>
      </c>
      <c r="AV14" s="144"/>
      <c r="AW14" s="159"/>
      <c r="AX14" s="144"/>
      <c r="AY14" s="159"/>
      <c r="AZ14" s="144"/>
      <c r="BA14" s="134"/>
      <c r="BB14" s="144"/>
      <c r="BC14" s="178"/>
    </row>
    <row r="15" spans="1:60" x14ac:dyDescent="0.2">
      <c r="A15" s="103">
        <v>36811</v>
      </c>
      <c r="B15" s="216">
        <v>97</v>
      </c>
      <c r="C15" s="217">
        <v>80</v>
      </c>
      <c r="D15" s="216">
        <v>103</v>
      </c>
      <c r="E15" s="218">
        <v>84</v>
      </c>
      <c r="F15" s="216"/>
      <c r="G15" s="216">
        <v>81</v>
      </c>
      <c r="H15" s="170">
        <v>89</v>
      </c>
      <c r="I15" s="170">
        <v>67</v>
      </c>
      <c r="J15" s="211">
        <v>45</v>
      </c>
      <c r="K15" s="211">
        <v>29</v>
      </c>
      <c r="L15" s="211">
        <v>71</v>
      </c>
      <c r="M15" s="211">
        <v>40</v>
      </c>
      <c r="N15" s="170">
        <v>88</v>
      </c>
      <c r="O15" s="170">
        <v>86</v>
      </c>
      <c r="P15" s="211">
        <v>181</v>
      </c>
      <c r="Q15" s="211">
        <v>177</v>
      </c>
      <c r="R15" s="211">
        <v>149</v>
      </c>
      <c r="S15" s="211">
        <v>140</v>
      </c>
      <c r="T15" s="102">
        <f t="shared" si="0"/>
        <v>36811</v>
      </c>
      <c r="U15">
        <v>88</v>
      </c>
      <c r="V15" s="196">
        <v>96</v>
      </c>
      <c r="W15" s="197">
        <v>100</v>
      </c>
      <c r="X15" s="197">
        <v>80</v>
      </c>
      <c r="Y15" s="197">
        <v>83</v>
      </c>
      <c r="Z15" s="198">
        <v>93</v>
      </c>
      <c r="AA15" s="196">
        <v>98</v>
      </c>
      <c r="AB15" s="197">
        <v>99</v>
      </c>
      <c r="AC15" s="197">
        <v>78</v>
      </c>
      <c r="AD15" s="197">
        <v>79</v>
      </c>
      <c r="AE15" s="198">
        <v>88</v>
      </c>
      <c r="AF15" s="196">
        <v>100</v>
      </c>
      <c r="AG15" s="197">
        <v>102</v>
      </c>
      <c r="AH15" s="197">
        <v>75</v>
      </c>
      <c r="AI15" s="197">
        <v>77</v>
      </c>
      <c r="AJ15" s="198">
        <v>90</v>
      </c>
      <c r="AK15" s="196">
        <v>83</v>
      </c>
      <c r="AL15" s="197">
        <v>83</v>
      </c>
      <c r="AM15" s="197">
        <v>66</v>
      </c>
      <c r="AN15" s="197">
        <v>67</v>
      </c>
      <c r="AO15" s="198">
        <v>76</v>
      </c>
      <c r="AP15" s="196">
        <v>138</v>
      </c>
      <c r="AQ15" s="197">
        <v>138</v>
      </c>
      <c r="AR15" s="197">
        <v>141</v>
      </c>
      <c r="AS15" s="197">
        <v>121</v>
      </c>
      <c r="AT15" s="198">
        <v>119</v>
      </c>
      <c r="AV15" s="144"/>
      <c r="AW15" s="159"/>
      <c r="AX15" s="144"/>
      <c r="AY15" s="159"/>
      <c r="AZ15" s="144"/>
      <c r="BA15" s="134"/>
      <c r="BB15" s="144"/>
      <c r="BC15" s="178"/>
    </row>
    <row r="16" spans="1:60" x14ac:dyDescent="0.2">
      <c r="A16" s="103">
        <v>36812</v>
      </c>
      <c r="B16" s="216">
        <v>82</v>
      </c>
      <c r="C16" s="217">
        <v>76</v>
      </c>
      <c r="D16" s="216">
        <v>85</v>
      </c>
      <c r="E16" s="218">
        <v>80</v>
      </c>
      <c r="F16" s="216"/>
      <c r="G16" s="216">
        <v>69</v>
      </c>
      <c r="H16" s="170">
        <v>83</v>
      </c>
      <c r="I16" s="170">
        <v>71</v>
      </c>
      <c r="J16" s="211">
        <v>140</v>
      </c>
      <c r="K16" s="211">
        <v>133</v>
      </c>
      <c r="L16" s="211">
        <v>135</v>
      </c>
      <c r="M16" s="211">
        <v>110</v>
      </c>
      <c r="N16" s="170">
        <v>86</v>
      </c>
      <c r="O16" s="170">
        <v>84</v>
      </c>
      <c r="P16" s="211">
        <v>161</v>
      </c>
      <c r="Q16" s="211">
        <v>153</v>
      </c>
      <c r="R16" s="211">
        <v>154</v>
      </c>
      <c r="S16" s="211">
        <v>137</v>
      </c>
      <c r="T16" s="102">
        <f t="shared" si="0"/>
        <v>36812</v>
      </c>
      <c r="U16">
        <v>86</v>
      </c>
      <c r="V16" s="196">
        <v>96</v>
      </c>
      <c r="W16" s="197">
        <v>100</v>
      </c>
      <c r="X16" s="197">
        <v>80</v>
      </c>
      <c r="Y16" s="197">
        <v>83</v>
      </c>
      <c r="Z16" s="198">
        <v>93</v>
      </c>
      <c r="AA16" s="196">
        <v>98</v>
      </c>
      <c r="AB16" s="197">
        <v>99</v>
      </c>
      <c r="AC16" s="197">
        <v>75</v>
      </c>
      <c r="AD16" s="197">
        <v>76</v>
      </c>
      <c r="AE16" s="198">
        <v>86</v>
      </c>
      <c r="AF16" s="196">
        <v>98</v>
      </c>
      <c r="AG16" s="197">
        <v>100</v>
      </c>
      <c r="AH16" s="197">
        <v>73</v>
      </c>
      <c r="AI16" s="197">
        <v>74</v>
      </c>
      <c r="AJ16" s="198">
        <v>86</v>
      </c>
      <c r="AK16" s="196">
        <v>83</v>
      </c>
      <c r="AL16" s="197">
        <v>83</v>
      </c>
      <c r="AM16" s="197">
        <v>65</v>
      </c>
      <c r="AN16" s="197">
        <v>66</v>
      </c>
      <c r="AO16" s="198">
        <v>76</v>
      </c>
      <c r="AP16" s="196">
        <v>138</v>
      </c>
      <c r="AQ16" s="197">
        <v>138</v>
      </c>
      <c r="AR16" s="197">
        <v>140</v>
      </c>
      <c r="AS16" s="197">
        <v>120</v>
      </c>
      <c r="AT16" s="198">
        <v>118</v>
      </c>
      <c r="AV16" s="144"/>
      <c r="AW16" s="159"/>
      <c r="AX16" s="144"/>
      <c r="AY16" s="159"/>
      <c r="AZ16" s="144"/>
      <c r="BA16" s="134"/>
      <c r="BB16" s="144"/>
      <c r="BC16" s="178"/>
    </row>
    <row r="17" spans="1:66" x14ac:dyDescent="0.2">
      <c r="A17" s="103">
        <v>36813</v>
      </c>
      <c r="B17" s="216">
        <v>82</v>
      </c>
      <c r="C17" s="217">
        <v>76</v>
      </c>
      <c r="D17" s="216">
        <v>85</v>
      </c>
      <c r="E17" s="218">
        <v>80</v>
      </c>
      <c r="F17" s="216"/>
      <c r="G17" s="216">
        <v>69</v>
      </c>
      <c r="H17" s="170">
        <v>73</v>
      </c>
      <c r="I17" s="170">
        <v>70</v>
      </c>
      <c r="J17" s="211">
        <v>83</v>
      </c>
      <c r="K17" s="211">
        <v>63</v>
      </c>
      <c r="L17" s="211">
        <v>43</v>
      </c>
      <c r="M17" s="211">
        <v>18</v>
      </c>
      <c r="N17" s="170">
        <v>80</v>
      </c>
      <c r="O17" s="170">
        <v>86</v>
      </c>
      <c r="P17" s="211">
        <v>155</v>
      </c>
      <c r="Q17" s="211">
        <v>131</v>
      </c>
      <c r="R17" s="211">
        <v>119</v>
      </c>
      <c r="S17" s="211">
        <v>107</v>
      </c>
      <c r="T17" s="102">
        <f t="shared" si="0"/>
        <v>36813</v>
      </c>
      <c r="U17">
        <v>80</v>
      </c>
      <c r="V17" s="196">
        <v>96</v>
      </c>
      <c r="W17" s="197">
        <v>100</v>
      </c>
      <c r="X17" s="197">
        <v>80</v>
      </c>
      <c r="Y17" s="197">
        <v>83</v>
      </c>
      <c r="Z17" s="198">
        <v>93</v>
      </c>
      <c r="AA17" s="196">
        <v>98</v>
      </c>
      <c r="AB17" s="197">
        <v>99</v>
      </c>
      <c r="AC17" s="197">
        <v>75</v>
      </c>
      <c r="AD17" s="197">
        <v>76</v>
      </c>
      <c r="AE17" s="198">
        <v>86</v>
      </c>
      <c r="AF17" s="196">
        <v>98</v>
      </c>
      <c r="AG17" s="197">
        <v>100</v>
      </c>
      <c r="AH17" s="197">
        <v>73</v>
      </c>
      <c r="AI17" s="197">
        <v>74</v>
      </c>
      <c r="AJ17" s="198">
        <v>86</v>
      </c>
      <c r="AK17" s="196">
        <v>83</v>
      </c>
      <c r="AL17" s="197">
        <v>83</v>
      </c>
      <c r="AM17" s="197">
        <v>65</v>
      </c>
      <c r="AN17" s="197">
        <v>66</v>
      </c>
      <c r="AO17" s="198">
        <v>76</v>
      </c>
      <c r="AP17" s="196">
        <v>138</v>
      </c>
      <c r="AQ17" s="197">
        <v>138</v>
      </c>
      <c r="AR17" s="197">
        <v>140</v>
      </c>
      <c r="AS17" s="197">
        <v>120</v>
      </c>
      <c r="AT17" s="198">
        <v>118</v>
      </c>
      <c r="AV17" s="144"/>
      <c r="AW17" s="159"/>
      <c r="AX17" s="144"/>
      <c r="AY17" s="159"/>
      <c r="AZ17" s="144"/>
      <c r="BA17" s="134"/>
      <c r="BB17" s="144"/>
      <c r="BC17" s="178"/>
    </row>
    <row r="18" spans="1:66" x14ac:dyDescent="0.2">
      <c r="A18" s="103">
        <v>36814</v>
      </c>
      <c r="B18" s="216"/>
      <c r="C18" s="217">
        <v>85</v>
      </c>
      <c r="D18" s="216"/>
      <c r="E18" s="218">
        <v>90</v>
      </c>
      <c r="F18" s="216"/>
      <c r="G18" s="216"/>
      <c r="H18" s="170"/>
      <c r="I18" s="170">
        <v>57</v>
      </c>
      <c r="J18" s="211"/>
      <c r="K18" s="211"/>
      <c r="L18" s="211">
        <v>53</v>
      </c>
      <c r="M18" s="211">
        <v>27</v>
      </c>
      <c r="N18" s="170"/>
      <c r="O18" s="170">
        <v>89</v>
      </c>
      <c r="P18" s="211"/>
      <c r="Q18" s="211"/>
      <c r="R18" s="211">
        <v>55</v>
      </c>
      <c r="S18" s="211">
        <v>39</v>
      </c>
      <c r="T18" s="102">
        <f t="shared" si="0"/>
        <v>36814</v>
      </c>
      <c r="V18" s="196"/>
      <c r="W18" s="197"/>
      <c r="X18" s="197"/>
      <c r="Y18" s="197"/>
      <c r="Z18" s="198"/>
      <c r="AA18" s="196"/>
      <c r="AB18" s="197"/>
      <c r="AC18" s="197"/>
      <c r="AD18" s="197"/>
      <c r="AE18" s="198"/>
      <c r="AF18" s="196"/>
      <c r="AG18" s="197"/>
      <c r="AH18" s="197"/>
      <c r="AI18" s="197"/>
      <c r="AJ18" s="198"/>
      <c r="AK18" s="196"/>
      <c r="AL18" s="197"/>
      <c r="AM18" s="197"/>
      <c r="AN18" s="197"/>
      <c r="AO18" s="198"/>
      <c r="AP18" s="196"/>
      <c r="AQ18" s="197"/>
      <c r="AR18" s="197"/>
      <c r="AS18" s="197"/>
      <c r="AT18" s="198"/>
      <c r="AV18" s="144"/>
      <c r="AW18" s="159"/>
      <c r="AX18" s="144"/>
      <c r="AY18" s="159"/>
      <c r="AZ18" s="144"/>
      <c r="BA18" s="134"/>
      <c r="BB18" s="144"/>
      <c r="BC18" s="178"/>
      <c r="BK18">
        <v>69</v>
      </c>
      <c r="BM18">
        <v>8</v>
      </c>
      <c r="BN18">
        <f>+BM18*BK18</f>
        <v>552</v>
      </c>
    </row>
    <row r="19" spans="1:66" x14ac:dyDescent="0.2">
      <c r="A19" s="103">
        <v>36815</v>
      </c>
      <c r="B19" s="216">
        <v>95</v>
      </c>
      <c r="C19" s="217">
        <v>85</v>
      </c>
      <c r="D19" s="216">
        <v>99</v>
      </c>
      <c r="E19" s="218">
        <v>90</v>
      </c>
      <c r="F19" s="216"/>
      <c r="G19" s="216">
        <v>81</v>
      </c>
      <c r="H19" s="170">
        <v>109</v>
      </c>
      <c r="I19" s="170">
        <v>81</v>
      </c>
      <c r="J19" s="211">
        <v>165</v>
      </c>
      <c r="K19" s="211">
        <v>142</v>
      </c>
      <c r="L19" s="211">
        <v>73</v>
      </c>
      <c r="M19" s="211">
        <v>54</v>
      </c>
      <c r="N19" s="170">
        <v>111</v>
      </c>
      <c r="O19" s="170">
        <v>87</v>
      </c>
      <c r="P19" s="211">
        <v>175</v>
      </c>
      <c r="Q19" s="211">
        <v>157</v>
      </c>
      <c r="R19" s="211">
        <v>101</v>
      </c>
      <c r="S19" s="211">
        <v>89</v>
      </c>
      <c r="T19" s="102">
        <f t="shared" si="0"/>
        <v>36815</v>
      </c>
      <c r="U19">
        <v>111</v>
      </c>
      <c r="V19" s="196">
        <v>102</v>
      </c>
      <c r="W19" s="197">
        <v>106</v>
      </c>
      <c r="X19" s="197">
        <v>87</v>
      </c>
      <c r="Y19" s="197">
        <v>92</v>
      </c>
      <c r="Z19" s="198">
        <v>100</v>
      </c>
      <c r="AA19" s="196">
        <v>96</v>
      </c>
      <c r="AB19" s="197">
        <v>98</v>
      </c>
      <c r="AC19" s="197">
        <v>75</v>
      </c>
      <c r="AD19" s="197">
        <v>78</v>
      </c>
      <c r="AE19" s="198">
        <v>87</v>
      </c>
      <c r="AF19" s="196">
        <v>99</v>
      </c>
      <c r="AG19" s="197">
        <v>100</v>
      </c>
      <c r="AH19" s="197">
        <v>72.5</v>
      </c>
      <c r="AI19" s="197">
        <v>75</v>
      </c>
      <c r="AJ19" s="198">
        <v>86</v>
      </c>
      <c r="AK19" s="196">
        <v>82</v>
      </c>
      <c r="AL19" s="197">
        <v>82</v>
      </c>
      <c r="AM19" s="197">
        <v>65</v>
      </c>
      <c r="AN19" s="197">
        <v>66</v>
      </c>
      <c r="AO19" s="198">
        <v>75</v>
      </c>
      <c r="AP19" s="196">
        <v>136</v>
      </c>
      <c r="AQ19" s="197">
        <v>138</v>
      </c>
      <c r="AR19" s="197">
        <v>139</v>
      </c>
      <c r="AS19" s="197">
        <v>120</v>
      </c>
      <c r="AT19" s="198">
        <v>118</v>
      </c>
      <c r="AV19" s="144"/>
      <c r="AW19" s="159"/>
      <c r="AX19" s="144"/>
      <c r="AY19" s="159"/>
      <c r="AZ19" s="144"/>
      <c r="BA19" s="134"/>
      <c r="BB19" s="144"/>
      <c r="BC19" s="178"/>
      <c r="BK19">
        <v>69</v>
      </c>
      <c r="BM19">
        <v>8</v>
      </c>
      <c r="BN19">
        <f>+BM19*BK19</f>
        <v>552</v>
      </c>
    </row>
    <row r="20" spans="1:66" x14ac:dyDescent="0.2">
      <c r="A20" s="103">
        <v>36816</v>
      </c>
      <c r="B20" s="216">
        <v>109</v>
      </c>
      <c r="C20" s="217">
        <v>87</v>
      </c>
      <c r="D20" s="216">
        <v>114</v>
      </c>
      <c r="E20" s="218">
        <v>92</v>
      </c>
      <c r="F20" s="216"/>
      <c r="G20" s="216">
        <v>91</v>
      </c>
      <c r="H20" s="170">
        <v>110</v>
      </c>
      <c r="I20" s="170">
        <v>62</v>
      </c>
      <c r="J20" s="211">
        <v>94</v>
      </c>
      <c r="K20" s="211">
        <v>83</v>
      </c>
      <c r="L20" s="211">
        <v>9</v>
      </c>
      <c r="M20" s="211">
        <v>-9</v>
      </c>
      <c r="N20" s="170">
        <v>114</v>
      </c>
      <c r="O20" s="170">
        <v>84</v>
      </c>
      <c r="P20" s="211">
        <v>151</v>
      </c>
      <c r="Q20" s="211">
        <v>140</v>
      </c>
      <c r="R20" s="211">
        <v>127</v>
      </c>
      <c r="S20" s="211">
        <v>117</v>
      </c>
      <c r="T20" s="102">
        <f t="shared" si="0"/>
        <v>36816</v>
      </c>
      <c r="U20">
        <v>114</v>
      </c>
      <c r="V20" s="196">
        <v>100</v>
      </c>
      <c r="W20" s="197">
        <v>105</v>
      </c>
      <c r="X20" s="197">
        <v>87</v>
      </c>
      <c r="Y20" s="197">
        <v>89</v>
      </c>
      <c r="Z20" s="198">
        <v>100</v>
      </c>
      <c r="AA20" s="196">
        <v>93</v>
      </c>
      <c r="AB20" s="197">
        <v>95</v>
      </c>
      <c r="AC20" s="197">
        <v>77</v>
      </c>
      <c r="AD20" s="197">
        <v>78</v>
      </c>
      <c r="AE20" s="198">
        <v>86</v>
      </c>
      <c r="AF20" s="196">
        <v>95</v>
      </c>
      <c r="AG20" s="197">
        <v>96</v>
      </c>
      <c r="AH20" s="197">
        <v>75</v>
      </c>
      <c r="AI20" s="197">
        <v>75</v>
      </c>
      <c r="AJ20" s="198">
        <v>83</v>
      </c>
      <c r="AK20" s="196">
        <v>80</v>
      </c>
      <c r="AL20" s="197">
        <v>80</v>
      </c>
      <c r="AM20" s="197">
        <v>63</v>
      </c>
      <c r="AN20" s="197">
        <v>64</v>
      </c>
      <c r="AO20" s="198">
        <v>72</v>
      </c>
      <c r="AP20" s="196">
        <v>133</v>
      </c>
      <c r="AQ20" s="197">
        <v>134</v>
      </c>
      <c r="AR20" s="197">
        <v>138</v>
      </c>
      <c r="AS20" s="197">
        <v>118</v>
      </c>
      <c r="AT20" s="198">
        <v>115</v>
      </c>
      <c r="AV20" s="144"/>
      <c r="AW20" s="159"/>
      <c r="AX20" s="144"/>
      <c r="AY20" s="159"/>
      <c r="AZ20" s="144"/>
      <c r="BA20" s="135"/>
      <c r="BB20" s="144"/>
      <c r="BC20" s="179"/>
      <c r="BK20">
        <v>100</v>
      </c>
      <c r="BM20">
        <v>32</v>
      </c>
      <c r="BN20">
        <f>+BM20*BK20</f>
        <v>3200</v>
      </c>
    </row>
    <row r="21" spans="1:66" x14ac:dyDescent="0.2">
      <c r="A21" s="103">
        <v>36817</v>
      </c>
      <c r="B21" s="216">
        <v>106</v>
      </c>
      <c r="C21" s="217">
        <v>88</v>
      </c>
      <c r="D21" s="216">
        <v>114</v>
      </c>
      <c r="E21" s="218">
        <v>90</v>
      </c>
      <c r="F21" s="216"/>
      <c r="G21" s="216">
        <v>94</v>
      </c>
      <c r="H21" s="170">
        <v>104</v>
      </c>
      <c r="I21" s="170">
        <v>52</v>
      </c>
      <c r="J21" s="211">
        <v>90</v>
      </c>
      <c r="K21" s="211">
        <v>49</v>
      </c>
      <c r="L21" s="211">
        <v>8</v>
      </c>
      <c r="M21" s="211">
        <v>0</v>
      </c>
      <c r="N21" s="170">
        <v>113</v>
      </c>
      <c r="O21" s="170">
        <v>89</v>
      </c>
      <c r="P21" s="211">
        <v>112</v>
      </c>
      <c r="Q21" s="211">
        <v>93</v>
      </c>
      <c r="R21" s="211">
        <v>146</v>
      </c>
      <c r="S21" s="211">
        <v>127</v>
      </c>
      <c r="T21" s="102">
        <f t="shared" si="0"/>
        <v>36817</v>
      </c>
      <c r="U21">
        <v>113</v>
      </c>
      <c r="V21" s="196">
        <v>101</v>
      </c>
      <c r="W21" s="197">
        <v>107</v>
      </c>
      <c r="X21" s="197">
        <v>85</v>
      </c>
      <c r="Y21" s="197">
        <v>89</v>
      </c>
      <c r="Z21" s="198">
        <v>108</v>
      </c>
      <c r="AA21" s="196">
        <v>93</v>
      </c>
      <c r="AB21" s="197">
        <v>95</v>
      </c>
      <c r="AC21" s="197">
        <v>77</v>
      </c>
      <c r="AD21" s="197">
        <v>78</v>
      </c>
      <c r="AE21" s="198">
        <v>88</v>
      </c>
      <c r="AF21" s="196">
        <v>95</v>
      </c>
      <c r="AG21" s="197">
        <v>97</v>
      </c>
      <c r="AH21" s="197">
        <v>75</v>
      </c>
      <c r="AI21" s="197">
        <v>76</v>
      </c>
      <c r="AJ21" s="198">
        <v>84</v>
      </c>
      <c r="AK21" s="196">
        <v>81</v>
      </c>
      <c r="AL21" s="197">
        <v>80</v>
      </c>
      <c r="AM21" s="197">
        <v>63</v>
      </c>
      <c r="AN21" s="197">
        <v>64</v>
      </c>
      <c r="AO21" s="198">
        <v>73</v>
      </c>
      <c r="AP21" s="196">
        <v>133</v>
      </c>
      <c r="AQ21" s="197">
        <v>134</v>
      </c>
      <c r="AR21" s="197">
        <v>138</v>
      </c>
      <c r="AS21" s="197">
        <v>118</v>
      </c>
      <c r="AT21" s="198">
        <v>119</v>
      </c>
      <c r="AV21" s="144"/>
      <c r="AW21" s="159"/>
      <c r="AX21" s="144"/>
      <c r="AY21" s="159"/>
      <c r="AZ21" s="144"/>
      <c r="BA21" s="135"/>
      <c r="BB21" s="144"/>
      <c r="BC21" s="179"/>
    </row>
    <row r="22" spans="1:66" x14ac:dyDescent="0.2">
      <c r="A22" s="103">
        <v>36818</v>
      </c>
      <c r="B22" s="216">
        <v>104</v>
      </c>
      <c r="C22" s="217">
        <v>85</v>
      </c>
      <c r="D22" s="216">
        <v>114</v>
      </c>
      <c r="E22" s="218">
        <v>90</v>
      </c>
      <c r="F22" s="216"/>
      <c r="G22" s="216">
        <v>92</v>
      </c>
      <c r="H22" s="170">
        <v>101</v>
      </c>
      <c r="I22" s="170">
        <v>64</v>
      </c>
      <c r="J22" s="211">
        <v>90</v>
      </c>
      <c r="K22" s="211">
        <v>62</v>
      </c>
      <c r="L22" s="211">
        <v>46</v>
      </c>
      <c r="M22" s="211">
        <v>38</v>
      </c>
      <c r="N22" s="170">
        <v>21</v>
      </c>
      <c r="O22" s="170">
        <v>89</v>
      </c>
      <c r="P22" s="211">
        <v>156</v>
      </c>
      <c r="Q22" s="211">
        <v>142</v>
      </c>
      <c r="R22" s="211">
        <v>133</v>
      </c>
      <c r="S22" s="211">
        <v>130</v>
      </c>
      <c r="T22" s="102">
        <f t="shared" si="0"/>
        <v>36818</v>
      </c>
      <c r="U22">
        <v>121</v>
      </c>
      <c r="V22" s="196">
        <v>101</v>
      </c>
      <c r="W22" s="197">
        <v>107</v>
      </c>
      <c r="X22" s="197"/>
      <c r="Y22" s="197"/>
      <c r="Z22" s="198"/>
      <c r="AA22" s="196">
        <v>91.5</v>
      </c>
      <c r="AB22" s="197">
        <v>93.5</v>
      </c>
      <c r="AC22" s="197"/>
      <c r="AD22" s="197"/>
      <c r="AE22" s="198"/>
      <c r="AF22" s="196"/>
      <c r="AG22" s="197"/>
      <c r="AH22" s="197"/>
      <c r="AI22" s="197"/>
      <c r="AJ22" s="198"/>
      <c r="AK22" s="196"/>
      <c r="AL22" s="197"/>
      <c r="AM22" s="197"/>
      <c r="AN22" s="197"/>
      <c r="AO22" s="198"/>
      <c r="AP22" s="196"/>
      <c r="AQ22" s="197"/>
      <c r="AR22" s="197"/>
      <c r="AS22" s="197"/>
      <c r="AT22" s="198"/>
      <c r="AV22" s="144"/>
      <c r="AW22" s="136"/>
      <c r="AX22" s="144"/>
      <c r="AY22" s="136"/>
      <c r="AZ22" s="144"/>
      <c r="BA22" s="136"/>
      <c r="BB22" s="144"/>
      <c r="BC22" s="49"/>
      <c r="BN22">
        <f>SUM(BN18:BN20)/SUM(BM18:BM20)</f>
        <v>89.666666666666671</v>
      </c>
    </row>
    <row r="23" spans="1:66" x14ac:dyDescent="0.2">
      <c r="A23" s="103">
        <v>36819</v>
      </c>
      <c r="B23" s="216">
        <v>97</v>
      </c>
      <c r="C23" s="217">
        <v>86</v>
      </c>
      <c r="D23" s="216">
        <v>108</v>
      </c>
      <c r="E23" s="218">
        <v>91</v>
      </c>
      <c r="F23" s="216"/>
      <c r="G23" s="216">
        <v>80</v>
      </c>
      <c r="H23" s="170">
        <v>107</v>
      </c>
      <c r="I23" s="170">
        <v>57</v>
      </c>
      <c r="J23" s="211">
        <v>86</v>
      </c>
      <c r="K23" s="211">
        <v>71</v>
      </c>
      <c r="L23" s="211">
        <v>29</v>
      </c>
      <c r="M23" s="211">
        <v>12</v>
      </c>
      <c r="N23" s="170">
        <v>111</v>
      </c>
      <c r="O23" s="170">
        <v>85</v>
      </c>
      <c r="P23" s="211">
        <v>99</v>
      </c>
      <c r="Q23" s="211">
        <v>84</v>
      </c>
      <c r="R23" s="211">
        <v>203</v>
      </c>
      <c r="S23" s="211">
        <v>189</v>
      </c>
      <c r="T23" s="102">
        <f t="shared" si="0"/>
        <v>36819</v>
      </c>
      <c r="U23">
        <v>111.2</v>
      </c>
      <c r="V23" s="196">
        <v>101</v>
      </c>
      <c r="W23" s="197">
        <v>107</v>
      </c>
      <c r="X23" s="197">
        <v>83</v>
      </c>
      <c r="Y23" s="197">
        <v>86</v>
      </c>
      <c r="Z23" s="198">
        <v>105</v>
      </c>
      <c r="AA23" s="196">
        <v>91</v>
      </c>
      <c r="AB23" s="197">
        <v>93</v>
      </c>
      <c r="AC23" s="197">
        <v>73</v>
      </c>
      <c r="AD23" s="197">
        <v>74</v>
      </c>
      <c r="AE23" s="198">
        <v>84</v>
      </c>
      <c r="AF23" s="196">
        <v>91</v>
      </c>
      <c r="AG23" s="197">
        <v>93</v>
      </c>
      <c r="AH23" s="197">
        <v>73</v>
      </c>
      <c r="AI23" s="197">
        <v>73</v>
      </c>
      <c r="AJ23" s="198">
        <v>82</v>
      </c>
      <c r="AK23" s="196">
        <v>78</v>
      </c>
      <c r="AL23" s="197">
        <v>78</v>
      </c>
      <c r="AM23" s="197">
        <v>61</v>
      </c>
      <c r="AN23" s="197">
        <v>62</v>
      </c>
      <c r="AO23" s="198">
        <v>70</v>
      </c>
      <c r="AP23" s="196">
        <v>131</v>
      </c>
      <c r="AQ23" s="197">
        <v>132</v>
      </c>
      <c r="AR23" s="197">
        <v>136</v>
      </c>
      <c r="AS23" s="197">
        <v>111</v>
      </c>
      <c r="AT23" s="198">
        <v>112</v>
      </c>
      <c r="AV23" s="144"/>
      <c r="AW23" s="136"/>
      <c r="AX23" s="144"/>
      <c r="AY23" s="136"/>
      <c r="AZ23" s="144"/>
      <c r="BA23" s="136"/>
      <c r="BB23" s="144"/>
      <c r="BC23" s="49"/>
    </row>
    <row r="24" spans="1:66" x14ac:dyDescent="0.2">
      <c r="A24" s="103">
        <v>36820</v>
      </c>
      <c r="B24" s="216">
        <v>97</v>
      </c>
      <c r="C24" s="217">
        <v>86</v>
      </c>
      <c r="D24" s="216">
        <v>108</v>
      </c>
      <c r="E24" s="218">
        <v>91</v>
      </c>
      <c r="F24" s="220"/>
      <c r="G24" s="216">
        <v>80</v>
      </c>
      <c r="H24" s="170">
        <v>67</v>
      </c>
      <c r="I24" s="170">
        <v>73</v>
      </c>
      <c r="J24" s="211">
        <v>31</v>
      </c>
      <c r="K24" s="211">
        <v>23</v>
      </c>
      <c r="L24" s="211">
        <v>25</v>
      </c>
      <c r="M24" s="211">
        <v>24</v>
      </c>
      <c r="N24" s="170">
        <v>87</v>
      </c>
      <c r="O24" s="170">
        <v>84</v>
      </c>
      <c r="P24" s="211">
        <v>130</v>
      </c>
      <c r="Q24" s="211">
        <v>121</v>
      </c>
      <c r="R24" s="211">
        <v>176</v>
      </c>
      <c r="S24" s="211">
        <v>172</v>
      </c>
      <c r="T24" s="102">
        <f t="shared" si="0"/>
        <v>36820</v>
      </c>
      <c r="U24">
        <v>86</v>
      </c>
      <c r="V24" s="196">
        <v>101</v>
      </c>
      <c r="W24" s="197">
        <v>107</v>
      </c>
      <c r="X24" s="197">
        <v>83</v>
      </c>
      <c r="Y24" s="197">
        <v>86</v>
      </c>
      <c r="Z24" s="198">
        <v>105</v>
      </c>
      <c r="AA24" s="196">
        <v>91</v>
      </c>
      <c r="AB24" s="197">
        <v>93</v>
      </c>
      <c r="AC24" s="197">
        <v>73</v>
      </c>
      <c r="AD24" s="197">
        <v>74</v>
      </c>
      <c r="AE24" s="198">
        <v>84</v>
      </c>
      <c r="AF24" s="196">
        <v>91</v>
      </c>
      <c r="AG24" s="197">
        <v>93</v>
      </c>
      <c r="AH24" s="197">
        <v>73</v>
      </c>
      <c r="AI24" s="197">
        <v>73</v>
      </c>
      <c r="AJ24" s="198">
        <v>82</v>
      </c>
      <c r="AK24" s="196">
        <v>78</v>
      </c>
      <c r="AL24" s="197">
        <v>78</v>
      </c>
      <c r="AM24" s="197">
        <v>61</v>
      </c>
      <c r="AN24" s="197">
        <v>62</v>
      </c>
      <c r="AO24" s="198">
        <v>70</v>
      </c>
      <c r="AP24" s="196">
        <v>131</v>
      </c>
      <c r="AQ24" s="197">
        <v>132</v>
      </c>
      <c r="AR24" s="197">
        <v>136</v>
      </c>
      <c r="AS24" s="197">
        <v>111</v>
      </c>
      <c r="AT24" s="198">
        <v>112</v>
      </c>
      <c r="AV24" s="144"/>
      <c r="AW24" s="136"/>
      <c r="AX24" s="144"/>
      <c r="AY24" s="136"/>
      <c r="AZ24" s="144"/>
      <c r="BA24" s="136"/>
      <c r="BB24" s="144"/>
      <c r="BC24" s="49"/>
    </row>
    <row r="25" spans="1:66" x14ac:dyDescent="0.2">
      <c r="A25" s="103">
        <v>36821</v>
      </c>
      <c r="B25" s="216"/>
      <c r="C25" s="217">
        <v>99</v>
      </c>
      <c r="D25" s="216"/>
      <c r="E25" s="218">
        <v>100</v>
      </c>
      <c r="F25" s="220"/>
      <c r="G25" s="216"/>
      <c r="H25" s="170"/>
      <c r="I25" s="170">
        <v>58</v>
      </c>
      <c r="J25" s="211"/>
      <c r="K25" s="211"/>
      <c r="L25" s="211">
        <v>29</v>
      </c>
      <c r="M25" s="211">
        <v>24</v>
      </c>
      <c r="N25" s="170"/>
      <c r="O25" s="170">
        <v>92</v>
      </c>
      <c r="P25" s="211"/>
      <c r="Q25" s="211"/>
      <c r="R25" s="211">
        <v>139</v>
      </c>
      <c r="S25" s="211">
        <v>130</v>
      </c>
      <c r="T25" s="102">
        <f t="shared" si="0"/>
        <v>36821</v>
      </c>
      <c r="V25" s="196"/>
      <c r="W25" s="197"/>
      <c r="X25" s="197"/>
      <c r="Y25" s="197"/>
      <c r="Z25" s="198"/>
      <c r="AA25" s="196"/>
      <c r="AB25" s="197"/>
      <c r="AC25" s="197"/>
      <c r="AD25" s="197"/>
      <c r="AE25" s="198"/>
      <c r="AF25" s="196"/>
      <c r="AG25" s="197"/>
      <c r="AH25" s="197"/>
      <c r="AI25" s="197"/>
      <c r="AJ25" s="198"/>
      <c r="AK25" s="196"/>
      <c r="AL25" s="197"/>
      <c r="AM25" s="197"/>
      <c r="AN25" s="197"/>
      <c r="AO25" s="198"/>
      <c r="AP25" s="196"/>
      <c r="AQ25" s="197"/>
      <c r="AR25" s="197"/>
      <c r="AS25" s="197"/>
      <c r="AT25" s="198"/>
      <c r="AV25" s="144"/>
      <c r="AW25" s="136"/>
      <c r="AX25" s="144"/>
      <c r="AY25" s="136"/>
      <c r="AZ25" s="144"/>
      <c r="BA25" s="136"/>
      <c r="BB25" s="144"/>
      <c r="BC25" s="49"/>
    </row>
    <row r="26" spans="1:66" x14ac:dyDescent="0.2">
      <c r="A26" s="103">
        <v>36822</v>
      </c>
      <c r="B26" s="216">
        <v>103</v>
      </c>
      <c r="C26" s="217">
        <v>99</v>
      </c>
      <c r="D26" s="216">
        <v>109</v>
      </c>
      <c r="E26" s="218">
        <v>100</v>
      </c>
      <c r="F26" s="220"/>
      <c r="G26" s="216">
        <v>86</v>
      </c>
      <c r="H26" s="170">
        <v>95</v>
      </c>
      <c r="I26" s="170">
        <v>31</v>
      </c>
      <c r="J26" s="211">
        <v>108</v>
      </c>
      <c r="K26" s="211">
        <v>95</v>
      </c>
      <c r="L26" s="211">
        <v>22</v>
      </c>
      <c r="M26" s="211">
        <v>11</v>
      </c>
      <c r="N26" s="170">
        <v>105</v>
      </c>
      <c r="O26" s="170">
        <v>81</v>
      </c>
      <c r="P26" s="211">
        <v>112</v>
      </c>
      <c r="Q26" s="211">
        <v>104</v>
      </c>
      <c r="R26" s="211">
        <v>122</v>
      </c>
      <c r="S26" s="211">
        <v>109</v>
      </c>
      <c r="T26" s="102">
        <f t="shared" si="0"/>
        <v>36822</v>
      </c>
      <c r="U26">
        <v>105</v>
      </c>
      <c r="V26" s="196">
        <v>100</v>
      </c>
      <c r="W26" s="197">
        <v>105</v>
      </c>
      <c r="X26" s="197">
        <v>79</v>
      </c>
      <c r="Y26" s="197">
        <v>86</v>
      </c>
      <c r="Z26" s="198">
        <v>105</v>
      </c>
      <c r="AA26" s="196">
        <v>88</v>
      </c>
      <c r="AB26" s="197">
        <v>90</v>
      </c>
      <c r="AC26" s="197">
        <v>73</v>
      </c>
      <c r="AD26" s="197">
        <v>74</v>
      </c>
      <c r="AE26" s="198">
        <v>85</v>
      </c>
      <c r="AF26" s="196">
        <v>91</v>
      </c>
      <c r="AG26" s="197">
        <v>92</v>
      </c>
      <c r="AH26" s="197">
        <v>73</v>
      </c>
      <c r="AI26" s="197">
        <v>73</v>
      </c>
      <c r="AJ26" s="198">
        <v>82</v>
      </c>
      <c r="AK26" s="196">
        <v>77</v>
      </c>
      <c r="AL26" s="197">
        <v>78</v>
      </c>
      <c r="AM26" s="197">
        <v>61</v>
      </c>
      <c r="AN26" s="197">
        <v>62</v>
      </c>
      <c r="AO26" s="198">
        <v>70</v>
      </c>
      <c r="AP26" s="196">
        <v>132</v>
      </c>
      <c r="AQ26" s="197">
        <v>132</v>
      </c>
      <c r="AR26" s="197">
        <v>136</v>
      </c>
      <c r="AS26" s="197">
        <v>113</v>
      </c>
      <c r="AT26" s="198">
        <v>113</v>
      </c>
      <c r="AV26" s="144"/>
      <c r="AW26" s="136"/>
      <c r="AX26" s="144"/>
      <c r="AY26" s="136"/>
      <c r="AZ26" s="144"/>
      <c r="BA26" s="136"/>
      <c r="BB26" s="144"/>
      <c r="BC26" s="49"/>
    </row>
    <row r="27" spans="1:66" x14ac:dyDescent="0.2">
      <c r="A27" s="103">
        <v>36823</v>
      </c>
      <c r="B27" s="216">
        <v>97</v>
      </c>
      <c r="C27" s="217">
        <v>85</v>
      </c>
      <c r="D27" s="216">
        <v>106</v>
      </c>
      <c r="E27" s="218">
        <v>87</v>
      </c>
      <c r="F27" s="220"/>
      <c r="G27" s="216">
        <v>82</v>
      </c>
      <c r="H27" s="170">
        <v>99</v>
      </c>
      <c r="I27" s="170">
        <v>94</v>
      </c>
      <c r="J27" s="211">
        <v>117</v>
      </c>
      <c r="K27" s="211">
        <v>87</v>
      </c>
      <c r="L27" s="211">
        <v>44</v>
      </c>
      <c r="M27" s="211">
        <v>28</v>
      </c>
      <c r="N27" s="170">
        <v>109</v>
      </c>
      <c r="O27" s="170">
        <v>100</v>
      </c>
      <c r="P27" s="211">
        <v>134</v>
      </c>
      <c r="Q27" s="211">
        <v>117</v>
      </c>
      <c r="R27" s="211">
        <v>58</v>
      </c>
      <c r="S27" s="211">
        <v>41</v>
      </c>
      <c r="T27" s="102">
        <f t="shared" si="0"/>
        <v>36823</v>
      </c>
      <c r="U27">
        <v>109</v>
      </c>
      <c r="V27" s="196">
        <v>100</v>
      </c>
      <c r="W27" s="197">
        <v>105</v>
      </c>
      <c r="X27" s="197">
        <v>79</v>
      </c>
      <c r="Y27" s="197">
        <v>86</v>
      </c>
      <c r="Z27" s="198">
        <v>105</v>
      </c>
      <c r="AA27" s="196">
        <v>87</v>
      </c>
      <c r="AB27" s="197">
        <v>89</v>
      </c>
      <c r="AC27" s="197">
        <v>72</v>
      </c>
      <c r="AD27" s="197">
        <v>73</v>
      </c>
      <c r="AE27" s="198">
        <v>86</v>
      </c>
      <c r="AF27" s="196">
        <v>91</v>
      </c>
      <c r="AG27" s="197">
        <v>91</v>
      </c>
      <c r="AH27" s="197">
        <v>71</v>
      </c>
      <c r="AI27" s="197">
        <v>72</v>
      </c>
      <c r="AJ27" s="198">
        <v>82</v>
      </c>
      <c r="AK27" s="196">
        <v>76</v>
      </c>
      <c r="AL27" s="197">
        <v>77</v>
      </c>
      <c r="AM27" s="197">
        <v>61</v>
      </c>
      <c r="AN27" s="197">
        <v>62</v>
      </c>
      <c r="AO27" s="198">
        <v>70</v>
      </c>
      <c r="AP27" s="196">
        <v>130</v>
      </c>
      <c r="AQ27" s="197">
        <v>132</v>
      </c>
      <c r="AR27" s="197">
        <v>134</v>
      </c>
      <c r="AS27" s="197">
        <v>113</v>
      </c>
      <c r="AT27" s="198">
        <v>113</v>
      </c>
      <c r="AV27" s="144"/>
      <c r="AW27" s="159"/>
      <c r="AX27" s="144"/>
      <c r="AY27" s="159"/>
      <c r="AZ27" s="144"/>
      <c r="BA27" s="135"/>
      <c r="BB27" s="144"/>
      <c r="BC27" s="179"/>
    </row>
    <row r="28" spans="1:66" x14ac:dyDescent="0.2">
      <c r="A28" s="103">
        <v>36824</v>
      </c>
      <c r="B28" s="216">
        <v>97</v>
      </c>
      <c r="C28" s="217">
        <v>85</v>
      </c>
      <c r="D28" s="216">
        <v>106</v>
      </c>
      <c r="E28" s="218">
        <v>87</v>
      </c>
      <c r="F28" s="220"/>
      <c r="G28" s="216">
        <v>82</v>
      </c>
      <c r="H28" s="170">
        <v>100</v>
      </c>
      <c r="I28" s="170">
        <v>60</v>
      </c>
      <c r="J28" s="211">
        <v>68</v>
      </c>
      <c r="K28" s="211">
        <v>61</v>
      </c>
      <c r="L28" s="211">
        <v>46</v>
      </c>
      <c r="M28" s="211">
        <v>32</v>
      </c>
      <c r="N28" s="170">
        <v>106</v>
      </c>
      <c r="O28" s="170">
        <v>88</v>
      </c>
      <c r="P28" s="211">
        <v>147</v>
      </c>
      <c r="Q28" s="211">
        <v>139</v>
      </c>
      <c r="R28" s="211">
        <v>163</v>
      </c>
      <c r="S28" s="211">
        <v>151</v>
      </c>
      <c r="T28" s="102">
        <f t="shared" si="0"/>
        <v>36824</v>
      </c>
      <c r="U28">
        <v>106</v>
      </c>
      <c r="V28" s="196">
        <v>100</v>
      </c>
      <c r="W28" s="197">
        <v>105</v>
      </c>
      <c r="X28" s="197">
        <v>79</v>
      </c>
      <c r="Y28" s="197">
        <v>86</v>
      </c>
      <c r="Z28" s="198">
        <v>105</v>
      </c>
      <c r="AA28" s="196">
        <v>88</v>
      </c>
      <c r="AB28" s="197">
        <v>90</v>
      </c>
      <c r="AC28" s="197">
        <v>72</v>
      </c>
      <c r="AD28" s="197">
        <v>73</v>
      </c>
      <c r="AE28" s="198">
        <v>88</v>
      </c>
      <c r="AF28" s="196">
        <v>91</v>
      </c>
      <c r="AG28" s="197">
        <v>91</v>
      </c>
      <c r="AH28" s="197">
        <v>70</v>
      </c>
      <c r="AI28" s="197">
        <v>71</v>
      </c>
      <c r="AJ28" s="198">
        <v>86</v>
      </c>
      <c r="AK28" s="196">
        <v>76</v>
      </c>
      <c r="AL28" s="197">
        <v>76</v>
      </c>
      <c r="AM28" s="197">
        <v>60</v>
      </c>
      <c r="AN28" s="197">
        <v>61</v>
      </c>
      <c r="AO28" s="198">
        <v>70</v>
      </c>
      <c r="AP28" s="196">
        <v>130</v>
      </c>
      <c r="AQ28" s="197">
        <v>132</v>
      </c>
      <c r="AR28" s="197">
        <v>133</v>
      </c>
      <c r="AS28" s="197">
        <v>113</v>
      </c>
      <c r="AT28" s="198">
        <v>112</v>
      </c>
      <c r="AV28" s="144"/>
      <c r="AW28" s="159"/>
      <c r="AX28" s="144"/>
      <c r="AY28" s="159"/>
      <c r="AZ28" s="144"/>
      <c r="BA28" s="135"/>
      <c r="BB28" s="144"/>
      <c r="BC28" s="179"/>
    </row>
    <row r="29" spans="1:66" x14ac:dyDescent="0.2">
      <c r="A29" s="103">
        <v>36825</v>
      </c>
      <c r="B29" s="216">
        <v>97</v>
      </c>
      <c r="C29" s="217">
        <v>85</v>
      </c>
      <c r="D29" s="216">
        <v>106</v>
      </c>
      <c r="E29" s="218">
        <v>87</v>
      </c>
      <c r="F29" s="220"/>
      <c r="G29" s="216">
        <v>82</v>
      </c>
      <c r="H29" s="170">
        <v>88</v>
      </c>
      <c r="I29" s="170">
        <v>80</v>
      </c>
      <c r="J29" s="211">
        <v>49.91</v>
      </c>
      <c r="K29" s="211">
        <v>37.799999999999997</v>
      </c>
      <c r="L29" s="211">
        <v>14</v>
      </c>
      <c r="M29" s="211">
        <v>0</v>
      </c>
      <c r="N29" s="170">
        <v>103</v>
      </c>
      <c r="O29" s="170">
        <v>88</v>
      </c>
      <c r="P29" s="213">
        <v>182</v>
      </c>
      <c r="Q29" s="213">
        <v>169</v>
      </c>
      <c r="R29" s="211">
        <v>144</v>
      </c>
      <c r="S29" s="211">
        <v>135</v>
      </c>
      <c r="T29" s="102">
        <f t="shared" si="0"/>
        <v>36825</v>
      </c>
      <c r="U29">
        <v>103</v>
      </c>
      <c r="V29" s="196">
        <v>100</v>
      </c>
      <c r="W29" s="197">
        <v>105</v>
      </c>
      <c r="X29" s="197">
        <v>79</v>
      </c>
      <c r="Y29" s="197">
        <v>86</v>
      </c>
      <c r="Z29" s="198">
        <v>105</v>
      </c>
      <c r="AA29" s="196">
        <v>91</v>
      </c>
      <c r="AB29" s="197">
        <v>93</v>
      </c>
      <c r="AC29" s="197">
        <v>72</v>
      </c>
      <c r="AD29" s="197">
        <v>74</v>
      </c>
      <c r="AE29" s="198">
        <v>91</v>
      </c>
      <c r="AF29" s="196">
        <v>92</v>
      </c>
      <c r="AG29" s="197">
        <v>93</v>
      </c>
      <c r="AH29" s="197">
        <v>72</v>
      </c>
      <c r="AI29" s="197">
        <v>72</v>
      </c>
      <c r="AJ29" s="198">
        <v>90</v>
      </c>
      <c r="AK29" s="196">
        <v>77</v>
      </c>
      <c r="AL29" s="197">
        <v>76</v>
      </c>
      <c r="AM29" s="197">
        <v>60</v>
      </c>
      <c r="AN29" s="197">
        <v>61</v>
      </c>
      <c r="AO29" s="198">
        <v>70</v>
      </c>
      <c r="AP29" s="196">
        <v>130</v>
      </c>
      <c r="AQ29" s="197">
        <v>132</v>
      </c>
      <c r="AR29" s="197">
        <v>133</v>
      </c>
      <c r="AS29" s="197">
        <v>113</v>
      </c>
      <c r="AT29" s="198">
        <v>112</v>
      </c>
      <c r="AV29" s="144"/>
      <c r="AW29" s="159"/>
      <c r="AX29" s="144"/>
      <c r="AY29" s="159"/>
      <c r="AZ29" s="144"/>
      <c r="BA29" s="135"/>
      <c r="BB29" s="144"/>
      <c r="BC29" s="179"/>
    </row>
    <row r="30" spans="1:66" x14ac:dyDescent="0.2">
      <c r="A30" s="103">
        <v>36826</v>
      </c>
      <c r="B30" s="216">
        <v>90</v>
      </c>
      <c r="C30" s="217">
        <v>84</v>
      </c>
      <c r="D30" s="216">
        <v>99</v>
      </c>
      <c r="E30" s="218">
        <v>89</v>
      </c>
      <c r="F30" s="220"/>
      <c r="G30" s="216">
        <v>73</v>
      </c>
      <c r="H30" s="170">
        <v>78</v>
      </c>
      <c r="I30" s="170">
        <v>40</v>
      </c>
      <c r="J30" s="211">
        <v>75</v>
      </c>
      <c r="K30" s="211">
        <v>54</v>
      </c>
      <c r="L30" s="211">
        <v>16</v>
      </c>
      <c r="M30" s="211">
        <v>0</v>
      </c>
      <c r="N30" s="170">
        <v>94</v>
      </c>
      <c r="O30" s="170">
        <v>93</v>
      </c>
      <c r="P30" s="213">
        <v>108</v>
      </c>
      <c r="Q30" s="213">
        <v>84</v>
      </c>
      <c r="R30" s="211">
        <v>122</v>
      </c>
      <c r="S30" s="211">
        <v>108</v>
      </c>
      <c r="T30" s="102">
        <f t="shared" si="0"/>
        <v>36826</v>
      </c>
      <c r="U30">
        <v>94</v>
      </c>
      <c r="V30" s="196"/>
      <c r="W30" s="197"/>
      <c r="X30" s="197"/>
      <c r="Y30" s="197"/>
      <c r="Z30" s="198"/>
      <c r="AA30" s="196">
        <v>83</v>
      </c>
      <c r="AB30" s="197">
        <v>84</v>
      </c>
      <c r="AC30" s="197">
        <v>68</v>
      </c>
      <c r="AD30" s="197">
        <v>70</v>
      </c>
      <c r="AE30" s="198">
        <v>77</v>
      </c>
      <c r="AF30" s="196">
        <v>88</v>
      </c>
      <c r="AG30" s="197">
        <v>87</v>
      </c>
      <c r="AH30" s="197">
        <v>68</v>
      </c>
      <c r="AI30" s="197">
        <v>69</v>
      </c>
      <c r="AJ30" s="198">
        <v>74</v>
      </c>
      <c r="AK30" s="196"/>
      <c r="AL30" s="197"/>
      <c r="AM30" s="197"/>
      <c r="AN30" s="197"/>
      <c r="AO30" s="198"/>
      <c r="AP30" s="196"/>
      <c r="AQ30" s="197"/>
      <c r="AR30" s="197"/>
      <c r="AS30" s="197"/>
      <c r="AT30" s="198">
        <v>104</v>
      </c>
      <c r="AV30" s="144"/>
      <c r="AW30" s="159"/>
      <c r="AX30" s="144"/>
      <c r="AY30" s="159"/>
      <c r="AZ30" s="144"/>
      <c r="BA30" s="135"/>
      <c r="BB30" s="144"/>
      <c r="BC30" s="179"/>
    </row>
    <row r="31" spans="1:66" x14ac:dyDescent="0.2">
      <c r="A31" s="103">
        <v>36827</v>
      </c>
      <c r="B31" s="216">
        <v>90</v>
      </c>
      <c r="C31" s="217">
        <v>84</v>
      </c>
      <c r="D31" s="216">
        <v>99</v>
      </c>
      <c r="E31" s="218">
        <v>89</v>
      </c>
      <c r="F31" s="220"/>
      <c r="G31" s="216">
        <v>73</v>
      </c>
      <c r="H31" s="170">
        <v>53</v>
      </c>
      <c r="I31" s="170">
        <v>81</v>
      </c>
      <c r="J31" s="211">
        <v>57</v>
      </c>
      <c r="K31" s="211">
        <v>37</v>
      </c>
      <c r="L31" s="211">
        <v>17</v>
      </c>
      <c r="M31" s="211">
        <v>5</v>
      </c>
      <c r="N31" s="170">
        <v>87</v>
      </c>
      <c r="O31" s="170">
        <v>98</v>
      </c>
      <c r="P31" s="213">
        <v>167</v>
      </c>
      <c r="Q31" s="213">
        <v>154</v>
      </c>
      <c r="R31" s="211">
        <v>111</v>
      </c>
      <c r="S31" s="211">
        <v>100</v>
      </c>
      <c r="T31" s="102">
        <f t="shared" si="0"/>
        <v>36827</v>
      </c>
      <c r="U31">
        <v>85</v>
      </c>
      <c r="V31" s="196"/>
      <c r="W31" s="197"/>
      <c r="X31" s="197"/>
      <c r="Y31" s="197"/>
      <c r="Z31" s="198"/>
      <c r="AA31" s="196"/>
      <c r="AB31" s="197"/>
      <c r="AC31" s="197"/>
      <c r="AD31" s="197"/>
      <c r="AE31" s="198"/>
      <c r="AF31" s="196"/>
      <c r="AG31" s="197"/>
      <c r="AH31" s="197"/>
      <c r="AI31" s="197"/>
      <c r="AJ31" s="198"/>
      <c r="AK31" s="196"/>
      <c r="AL31" s="197"/>
      <c r="AM31" s="197"/>
      <c r="AN31" s="197"/>
      <c r="AO31" s="198"/>
      <c r="AP31" s="196"/>
      <c r="AQ31" s="197"/>
      <c r="AR31" s="197"/>
      <c r="AS31" s="197"/>
      <c r="AT31" s="198"/>
      <c r="AW31" s="159"/>
      <c r="AY31" s="159"/>
      <c r="BA31" s="135"/>
      <c r="BC31" s="135"/>
    </row>
    <row r="32" spans="1:66" x14ac:dyDescent="0.2">
      <c r="A32" s="103">
        <v>36828</v>
      </c>
      <c r="B32" s="216"/>
      <c r="C32" s="217">
        <v>87.25</v>
      </c>
      <c r="D32" s="216"/>
      <c r="E32" s="218">
        <v>99</v>
      </c>
      <c r="F32" s="220"/>
      <c r="G32" s="216"/>
      <c r="H32" s="170"/>
      <c r="I32" s="170"/>
      <c r="J32" s="211"/>
      <c r="K32" s="211"/>
      <c r="L32" s="211">
        <v>69</v>
      </c>
      <c r="M32" s="211">
        <v>54</v>
      </c>
      <c r="N32" s="170"/>
      <c r="O32" s="170">
        <v>103</v>
      </c>
      <c r="P32" s="213"/>
      <c r="Q32" s="213"/>
      <c r="R32" s="211">
        <v>97</v>
      </c>
      <c r="S32" s="211">
        <v>86</v>
      </c>
      <c r="T32" s="102">
        <f t="shared" si="0"/>
        <v>36828</v>
      </c>
      <c r="V32" s="196"/>
      <c r="W32" s="197"/>
      <c r="X32" s="197"/>
      <c r="Y32" s="197"/>
      <c r="Z32" s="198"/>
      <c r="AA32" s="196"/>
      <c r="AB32" s="197"/>
      <c r="AC32" s="207"/>
      <c r="AD32" s="197"/>
      <c r="AE32" s="198"/>
      <c r="AF32" s="196"/>
      <c r="AG32" s="197"/>
      <c r="AH32" s="197"/>
      <c r="AI32" s="197"/>
      <c r="AJ32" s="198"/>
      <c r="AK32" s="196"/>
      <c r="AL32" s="197"/>
      <c r="AM32" s="197"/>
      <c r="AN32" s="197"/>
      <c r="AO32" s="198"/>
      <c r="AP32" s="196"/>
      <c r="AQ32" s="197"/>
      <c r="AR32" s="197"/>
      <c r="AS32" s="197"/>
      <c r="AT32" s="198"/>
      <c r="AW32" s="159"/>
      <c r="AY32" s="159"/>
      <c r="BA32" s="135"/>
      <c r="BC32" s="135"/>
    </row>
    <row r="33" spans="1:66" x14ac:dyDescent="0.2">
      <c r="A33" s="103">
        <v>36829</v>
      </c>
      <c r="B33" s="216">
        <v>92</v>
      </c>
      <c r="C33" s="217">
        <v>87</v>
      </c>
      <c r="D33" s="216">
        <v>102</v>
      </c>
      <c r="E33" s="218">
        <v>99</v>
      </c>
      <c r="F33" s="220"/>
      <c r="G33" s="216">
        <v>77</v>
      </c>
      <c r="H33" s="170">
        <v>80</v>
      </c>
      <c r="I33" s="170">
        <v>64</v>
      </c>
      <c r="J33" s="211">
        <v>33</v>
      </c>
      <c r="K33" s="211">
        <v>16</v>
      </c>
      <c r="L33" s="211">
        <v>-9</v>
      </c>
      <c r="M33" s="211">
        <v>-20</v>
      </c>
      <c r="N33" s="170">
        <v>101</v>
      </c>
      <c r="O33" s="170">
        <v>92</v>
      </c>
      <c r="P33" s="213">
        <v>194</v>
      </c>
      <c r="Q33" s="213">
        <v>176</v>
      </c>
      <c r="R33" s="211">
        <v>123</v>
      </c>
      <c r="S33" s="211">
        <v>97</v>
      </c>
      <c r="T33" s="102">
        <f t="shared" si="0"/>
        <v>36829</v>
      </c>
      <c r="U33">
        <v>101</v>
      </c>
      <c r="V33" s="196"/>
      <c r="W33" s="197"/>
      <c r="X33" s="197"/>
      <c r="Y33" s="197"/>
      <c r="Z33" s="198"/>
      <c r="AA33" s="196">
        <v>87</v>
      </c>
      <c r="AB33" s="197">
        <v>88</v>
      </c>
      <c r="AC33" s="197">
        <v>67</v>
      </c>
      <c r="AD33" s="197">
        <v>69</v>
      </c>
      <c r="AE33" s="198">
        <v>82</v>
      </c>
      <c r="AF33" s="196">
        <v>87</v>
      </c>
      <c r="AG33" s="197">
        <v>87</v>
      </c>
      <c r="AH33" s="197">
        <v>67</v>
      </c>
      <c r="AI33" s="197">
        <v>68</v>
      </c>
      <c r="AJ33" s="198">
        <v>78</v>
      </c>
      <c r="AK33" s="196">
        <v>73</v>
      </c>
      <c r="AL33" s="197">
        <v>73</v>
      </c>
      <c r="AM33" s="197">
        <v>57</v>
      </c>
      <c r="AN33" s="197">
        <v>58</v>
      </c>
      <c r="AO33" s="198">
        <v>67</v>
      </c>
      <c r="AP33" s="196">
        <v>128</v>
      </c>
      <c r="AQ33" s="197">
        <v>129</v>
      </c>
      <c r="AR33" s="197">
        <v>131</v>
      </c>
      <c r="AS33" s="197">
        <v>108</v>
      </c>
      <c r="AT33" s="198">
        <v>107</v>
      </c>
      <c r="AW33" s="159"/>
      <c r="AY33" s="159"/>
      <c r="BA33" s="135"/>
      <c r="BC33" s="135"/>
    </row>
    <row r="34" spans="1:66" x14ac:dyDescent="0.2">
      <c r="A34" s="103">
        <v>36830</v>
      </c>
      <c r="B34" s="221">
        <v>90</v>
      </c>
      <c r="C34" s="222">
        <v>83</v>
      </c>
      <c r="D34" s="221">
        <v>102</v>
      </c>
      <c r="E34" s="222">
        <v>91</v>
      </c>
      <c r="F34" s="223"/>
      <c r="G34" s="224">
        <v>72</v>
      </c>
      <c r="H34" s="175">
        <v>95</v>
      </c>
      <c r="I34" s="175">
        <v>48</v>
      </c>
      <c r="J34" s="212">
        <v>48</v>
      </c>
      <c r="K34" s="212">
        <v>34</v>
      </c>
      <c r="L34" s="212">
        <v>6</v>
      </c>
      <c r="M34" s="212">
        <v>2</v>
      </c>
      <c r="N34" s="175">
        <v>95</v>
      </c>
      <c r="O34" s="175">
        <v>86</v>
      </c>
      <c r="P34" s="214">
        <v>71</v>
      </c>
      <c r="Q34" s="214">
        <v>58</v>
      </c>
      <c r="R34" s="212">
        <v>148</v>
      </c>
      <c r="S34" s="215">
        <v>126</v>
      </c>
      <c r="T34" s="102">
        <f t="shared" si="0"/>
        <v>36830</v>
      </c>
      <c r="U34">
        <v>95</v>
      </c>
      <c r="V34" s="201"/>
      <c r="W34" s="202"/>
      <c r="X34" s="202"/>
      <c r="Y34" s="202"/>
      <c r="Z34" s="203"/>
      <c r="AA34" s="201">
        <v>86.5</v>
      </c>
      <c r="AB34" s="202">
        <v>88</v>
      </c>
      <c r="AC34" s="202">
        <v>68</v>
      </c>
      <c r="AD34" s="202">
        <v>72</v>
      </c>
      <c r="AE34" s="203">
        <v>86</v>
      </c>
      <c r="AF34" s="201">
        <v>89.5</v>
      </c>
      <c r="AG34" s="202">
        <v>89.5</v>
      </c>
      <c r="AH34" s="202">
        <v>69</v>
      </c>
      <c r="AI34" s="202">
        <v>71</v>
      </c>
      <c r="AJ34" s="203">
        <v>82</v>
      </c>
      <c r="AK34" s="201">
        <v>74</v>
      </c>
      <c r="AL34" s="202">
        <v>74</v>
      </c>
      <c r="AM34" s="202">
        <v>58</v>
      </c>
      <c r="AN34" s="202">
        <v>59</v>
      </c>
      <c r="AO34" s="203">
        <v>68</v>
      </c>
      <c r="AP34" s="201">
        <v>130</v>
      </c>
      <c r="AQ34" s="202">
        <v>131</v>
      </c>
      <c r="AR34" s="202">
        <v>135</v>
      </c>
      <c r="AS34" s="202">
        <v>112</v>
      </c>
      <c r="AT34" s="203">
        <v>111</v>
      </c>
      <c r="AW34" s="178"/>
      <c r="AY34" s="178"/>
      <c r="BA34" s="135"/>
      <c r="BC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46</v>
      </c>
      <c r="J35" t="s">
        <v>450</v>
      </c>
      <c r="K35" t="s">
        <v>451</v>
      </c>
      <c r="L35" t="s">
        <v>454</v>
      </c>
      <c r="M35" t="s">
        <v>455</v>
      </c>
      <c r="N35" t="s">
        <v>45</v>
      </c>
      <c r="O35" t="s">
        <v>45</v>
      </c>
      <c r="P35" t="s">
        <v>456</v>
      </c>
      <c r="Q35" t="s">
        <v>457</v>
      </c>
      <c r="R35" t="s">
        <v>458</v>
      </c>
      <c r="S35" t="s">
        <v>459</v>
      </c>
      <c r="U35" s="48">
        <f>AVERAGE(U4:U34)</f>
        <v>109.19999999999999</v>
      </c>
      <c r="AJ35" s="144"/>
      <c r="AK35" s="45"/>
      <c r="AO35" s="136"/>
      <c r="AP35" s="136"/>
      <c r="AQ35" s="48"/>
      <c r="AR35" s="48"/>
      <c r="AS35" s="48"/>
      <c r="AT35" s="48"/>
      <c r="AU35" s="48"/>
      <c r="AV35" s="144"/>
      <c r="AW35" s="45"/>
      <c r="BA35" s="136"/>
      <c r="BB35" s="136"/>
      <c r="BC35" s="136"/>
    </row>
    <row r="36" spans="1:66" x14ac:dyDescent="0.2">
      <c r="A36" s="81" t="s">
        <v>57</v>
      </c>
      <c r="B36" s="21">
        <f t="shared" ref="B36:H36" si="1">AVERAGE(B4:B33)</f>
        <v>104.82</v>
      </c>
      <c r="C36" s="21">
        <f t="shared" si="1"/>
        <v>86.375</v>
      </c>
      <c r="D36" s="21">
        <f t="shared" si="1"/>
        <v>112.34</v>
      </c>
      <c r="E36" s="21">
        <f t="shared" si="1"/>
        <v>92.666666666666671</v>
      </c>
      <c r="F36" s="21">
        <f t="shared" si="1"/>
        <v>125.55555555555556</v>
      </c>
      <c r="G36" s="21">
        <f t="shared" si="1"/>
        <v>93.04</v>
      </c>
      <c r="H36" s="21">
        <f t="shared" si="1"/>
        <v>98.72</v>
      </c>
      <c r="I36" s="21">
        <f t="shared" ref="I36:S36" si="2">AVERAGE(I4:I33)</f>
        <v>68.142857142857139</v>
      </c>
      <c r="J36" s="21">
        <f t="shared" si="2"/>
        <v>82.476399999999998</v>
      </c>
      <c r="K36" s="83">
        <f t="shared" si="2"/>
        <v>65.632000000000005</v>
      </c>
      <c r="L36" s="21">
        <f t="shared" si="2"/>
        <v>44.275862068965516</v>
      </c>
      <c r="M36" s="21">
        <f t="shared" si="2"/>
        <v>28.448275862068964</v>
      </c>
      <c r="N36" s="21">
        <f t="shared" si="2"/>
        <v>105.84</v>
      </c>
      <c r="O36" s="21">
        <f t="shared" si="2"/>
        <v>90.41379310344827</v>
      </c>
      <c r="P36" s="21">
        <f t="shared" si="2"/>
        <v>145.32</v>
      </c>
      <c r="Q36" s="21">
        <f t="shared" si="2"/>
        <v>131.28</v>
      </c>
      <c r="R36" s="21">
        <f t="shared" si="2"/>
        <v>132.37931034482759</v>
      </c>
      <c r="S36" s="21">
        <f t="shared" si="2"/>
        <v>118.75862068965517</v>
      </c>
      <c r="X36">
        <v>68</v>
      </c>
      <c r="Y36">
        <v>73</v>
      </c>
      <c r="AC36">
        <v>140</v>
      </c>
      <c r="AD36" s="144">
        <v>145</v>
      </c>
      <c r="AE36" s="21">
        <v>145</v>
      </c>
      <c r="AF36">
        <v>145</v>
      </c>
      <c r="AG36">
        <v>145</v>
      </c>
      <c r="AH36">
        <v>147</v>
      </c>
      <c r="AI36" s="21"/>
      <c r="AJ36" s="136"/>
      <c r="AK36" s="49"/>
      <c r="AL36" s="49"/>
      <c r="AM36" s="49"/>
      <c r="AN36" s="49"/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 t="e">
        <f>+BB36*#REF!+BC36*#REF!</f>
        <v>#REF!</v>
      </c>
    </row>
    <row r="37" spans="1:66" ht="13.5" thickBot="1" x14ac:dyDescent="0.25">
      <c r="A37" s="81" t="s">
        <v>137</v>
      </c>
      <c r="B37" s="21">
        <f t="shared" ref="B37:H37" si="3">MIN(B4:B33)</f>
        <v>82</v>
      </c>
      <c r="C37" s="21">
        <f t="shared" si="3"/>
        <v>72</v>
      </c>
      <c r="D37" s="21">
        <f t="shared" si="3"/>
        <v>85</v>
      </c>
      <c r="E37" s="21">
        <f t="shared" si="3"/>
        <v>80</v>
      </c>
      <c r="F37" s="21">
        <f t="shared" si="3"/>
        <v>102</v>
      </c>
      <c r="G37" s="21">
        <f t="shared" si="3"/>
        <v>69</v>
      </c>
      <c r="H37" s="21">
        <f t="shared" si="3"/>
        <v>53</v>
      </c>
      <c r="I37" s="21">
        <f t="shared" ref="I37:S37" si="4">MIN(I4:I33)</f>
        <v>31</v>
      </c>
      <c r="J37" s="21">
        <f t="shared" si="4"/>
        <v>20</v>
      </c>
      <c r="K37" s="21">
        <f t="shared" si="4"/>
        <v>6</v>
      </c>
      <c r="L37" s="21">
        <f t="shared" si="4"/>
        <v>-9</v>
      </c>
      <c r="M37" s="21">
        <f t="shared" si="4"/>
        <v>-20</v>
      </c>
      <c r="N37" s="21">
        <f t="shared" si="4"/>
        <v>21</v>
      </c>
      <c r="O37" s="21">
        <f t="shared" si="4"/>
        <v>81</v>
      </c>
      <c r="P37" s="21">
        <f t="shared" si="4"/>
        <v>87</v>
      </c>
      <c r="Q37" s="21">
        <f t="shared" si="4"/>
        <v>70</v>
      </c>
      <c r="R37" s="21">
        <f t="shared" si="4"/>
        <v>55</v>
      </c>
      <c r="S37" s="21">
        <f t="shared" si="4"/>
        <v>39</v>
      </c>
      <c r="T37">
        <v>88</v>
      </c>
      <c r="U37">
        <v>92</v>
      </c>
      <c r="W37">
        <v>94</v>
      </c>
      <c r="X37">
        <v>59</v>
      </c>
      <c r="Y37">
        <v>60</v>
      </c>
      <c r="AD37" s="21"/>
      <c r="AE37" s="21"/>
      <c r="AH37" s="44"/>
      <c r="AI37" s="83"/>
      <c r="AJ37" s="49"/>
      <c r="AK37" s="49"/>
      <c r="AL37" s="49">
        <v>66.349999999999994</v>
      </c>
      <c r="AM37" s="49"/>
      <c r="AN37" s="49"/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H38" si="5">MAX(B4:B33)</f>
        <v>154</v>
      </c>
      <c r="C38" s="21">
        <f t="shared" si="5"/>
        <v>106.5</v>
      </c>
      <c r="D38" s="21">
        <f t="shared" si="5"/>
        <v>160</v>
      </c>
      <c r="E38" s="21">
        <f t="shared" si="5"/>
        <v>117.5</v>
      </c>
      <c r="F38" s="21">
        <f t="shared" si="5"/>
        <v>157</v>
      </c>
      <c r="G38" s="21">
        <f t="shared" si="5"/>
        <v>152</v>
      </c>
      <c r="H38" s="21">
        <f t="shared" si="5"/>
        <v>155</v>
      </c>
      <c r="I38" s="21">
        <f t="shared" ref="I38:S38" si="6">MAX(I4:I33)</f>
        <v>94</v>
      </c>
      <c r="J38" s="21">
        <f t="shared" si="6"/>
        <v>165</v>
      </c>
      <c r="K38" s="21">
        <f t="shared" si="6"/>
        <v>142</v>
      </c>
      <c r="L38" s="21">
        <f t="shared" si="6"/>
        <v>135</v>
      </c>
      <c r="M38" s="21">
        <f t="shared" si="6"/>
        <v>110</v>
      </c>
      <c r="N38" s="21">
        <f t="shared" si="6"/>
        <v>157</v>
      </c>
      <c r="O38" s="21">
        <f t="shared" si="6"/>
        <v>122</v>
      </c>
      <c r="P38" s="21">
        <f t="shared" si="6"/>
        <v>194</v>
      </c>
      <c r="Q38" s="21">
        <f t="shared" si="6"/>
        <v>177</v>
      </c>
      <c r="R38" s="21">
        <f t="shared" si="6"/>
        <v>210</v>
      </c>
      <c r="S38" s="21">
        <f t="shared" si="6"/>
        <v>189</v>
      </c>
      <c r="AD38" s="21"/>
      <c r="AE38" s="21"/>
      <c r="AH38" s="44"/>
      <c r="AI38" s="83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 t="e">
        <f>+#REF!-BE36</f>
        <v>#REF!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H39">
        <v>76</v>
      </c>
      <c r="I39">
        <v>79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8</v>
      </c>
      <c r="J40">
        <v>84</v>
      </c>
      <c r="K40">
        <v>87</v>
      </c>
      <c r="L40">
        <v>69</v>
      </c>
      <c r="M40">
        <v>72</v>
      </c>
      <c r="N40" s="1" t="s">
        <v>9</v>
      </c>
      <c r="P40">
        <v>80</v>
      </c>
      <c r="Q40">
        <v>81</v>
      </c>
      <c r="T40" s="1" t="s">
        <v>5</v>
      </c>
      <c r="V40">
        <v>67.5</v>
      </c>
      <c r="X40">
        <v>56.75</v>
      </c>
      <c r="Y40">
        <v>60.5</v>
      </c>
      <c r="Z40" s="1" t="s">
        <v>11</v>
      </c>
      <c r="AB40">
        <v>107</v>
      </c>
      <c r="AC40">
        <v>117</v>
      </c>
      <c r="AD40">
        <v>112</v>
      </c>
      <c r="AE40">
        <v>117</v>
      </c>
      <c r="AF40" s="1"/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>
        <v>87.5</v>
      </c>
      <c r="C43" s="139">
        <v>90</v>
      </c>
      <c r="D43" s="138">
        <v>89.5</v>
      </c>
      <c r="E43" s="138">
        <v>92</v>
      </c>
      <c r="F43" s="142"/>
      <c r="G43" s="138"/>
      <c r="H43" s="142">
        <v>85</v>
      </c>
      <c r="I43" s="139">
        <v>90</v>
      </c>
      <c r="J43" s="138">
        <v>85</v>
      </c>
      <c r="K43" s="138">
        <v>92</v>
      </c>
      <c r="L43" s="142"/>
      <c r="M43" s="138"/>
      <c r="N43" s="146">
        <v>90</v>
      </c>
      <c r="O43" s="147">
        <v>90.5</v>
      </c>
      <c r="P43" s="146">
        <v>87</v>
      </c>
      <c r="Q43" s="145">
        <v>90</v>
      </c>
      <c r="R43" s="146">
        <v>68.5</v>
      </c>
      <c r="S43" s="147">
        <v>69.5</v>
      </c>
      <c r="T43" s="146">
        <v>74.5</v>
      </c>
      <c r="U43" s="147">
        <v>75.25</v>
      </c>
      <c r="V43" s="146"/>
      <c r="W43" s="145"/>
      <c r="X43" s="146">
        <v>56</v>
      </c>
      <c r="Y43" s="147">
        <v>59</v>
      </c>
      <c r="Z43" s="146">
        <v>129</v>
      </c>
      <c r="AA43" s="147">
        <v>134</v>
      </c>
      <c r="AB43" s="146">
        <v>131</v>
      </c>
      <c r="AC43" s="145">
        <v>133</v>
      </c>
      <c r="AD43" s="146">
        <v>135</v>
      </c>
      <c r="AE43" s="147">
        <v>138</v>
      </c>
      <c r="AF43" s="146"/>
      <c r="AG43" s="147"/>
      <c r="AH43" s="146"/>
      <c r="AI43" s="145"/>
      <c r="AJ43" s="146"/>
      <c r="AK43" s="147"/>
      <c r="AL43" s="146"/>
      <c r="AM43" s="147"/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>
        <v>88</v>
      </c>
      <c r="I44" s="139">
        <v>87</v>
      </c>
      <c r="J44" s="138">
        <v>89</v>
      </c>
      <c r="K44" s="138">
        <v>89.5</v>
      </c>
      <c r="L44" s="142"/>
      <c r="M44" s="138"/>
      <c r="N44" s="142"/>
      <c r="O44" s="139"/>
      <c r="P44" s="142"/>
      <c r="Q44" s="138"/>
      <c r="R44" s="142">
        <v>68.75</v>
      </c>
      <c r="S44" s="139">
        <v>69</v>
      </c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>
        <v>85</v>
      </c>
      <c r="I45" s="139">
        <v>87</v>
      </c>
      <c r="J45" s="138">
        <v>87</v>
      </c>
      <c r="K45" s="138">
        <v>90</v>
      </c>
      <c r="L45" s="142">
        <v>67</v>
      </c>
      <c r="M45" s="138">
        <v>67.5</v>
      </c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3</v>
      </c>
      <c r="BL47" s="96">
        <v>1</v>
      </c>
      <c r="BM47" s="89">
        <f>+BK47*0.67+BL47*0.33</f>
        <v>2.3400000000000003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14.909700000000001</v>
      </c>
      <c r="BL51" s="190">
        <f>SUM(BL40,BL42,BL45,BL46,BL47,BL48,BL49)</f>
        <v>19.472200000000001</v>
      </c>
      <c r="BM51" s="190">
        <f>SUM(BM40,BM42,BM45,BM46,BM47,BM48,BM49)</f>
        <v>12.062200000000001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105.45454545454545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78"/>
  <sheetViews>
    <sheetView zoomScale="62" workbookViewId="0">
      <selection activeCell="F21" sqref="F21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5.85546875" customWidth="1"/>
    <col min="16" max="16" width="7.28515625" customWidth="1"/>
    <col min="17" max="17" width="7.42578125" customWidth="1"/>
    <col min="18" max="18" width="8.42578125" customWidth="1"/>
    <col min="19" max="20" width="7" customWidth="1"/>
    <col min="21" max="21" width="7.28515625" customWidth="1"/>
    <col min="22" max="22" width="7.140625" customWidth="1"/>
    <col min="23" max="23" width="7.42578125" customWidth="1"/>
    <col min="24" max="24" width="7.28515625" customWidth="1"/>
    <col min="25" max="25" width="7.28515625" bestFit="1" customWidth="1"/>
    <col min="26" max="27" width="7" customWidth="1"/>
    <col min="28" max="28" width="6.85546875" customWidth="1"/>
    <col min="29" max="32" width="7.28515625" customWidth="1"/>
    <col min="33" max="33" width="7.42578125" customWidth="1"/>
    <col min="34" max="34" width="7.28515625" customWidth="1"/>
    <col min="35" max="35" width="7" customWidth="1"/>
    <col min="36" max="36" width="6.85546875" customWidth="1"/>
    <col min="37" max="37" width="7.7109375" customWidth="1"/>
    <col min="38" max="38" width="7.42578125" customWidth="1"/>
    <col min="39" max="39" width="7.7109375" customWidth="1"/>
    <col min="40" max="44" width="7.42578125" customWidth="1"/>
    <col min="45" max="45" width="8.85546875" customWidth="1"/>
    <col min="46" max="46" width="10.7109375" customWidth="1"/>
    <col min="47" max="47" width="7.42578125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7</v>
      </c>
      <c r="V2" s="14"/>
      <c r="W2" s="7"/>
      <c r="X2" s="14"/>
      <c r="Y2" s="104"/>
      <c r="Z2" s="13" t="s">
        <v>8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">
      <c r="A4" s="103">
        <v>36770</v>
      </c>
      <c r="B4" s="171">
        <v>102</v>
      </c>
      <c r="C4" s="172">
        <v>65</v>
      </c>
      <c r="D4" s="171">
        <v>101</v>
      </c>
      <c r="E4" s="173">
        <v>70</v>
      </c>
      <c r="F4" s="171">
        <v>66</v>
      </c>
      <c r="G4" s="171">
        <v>102</v>
      </c>
      <c r="H4" s="174">
        <v>63</v>
      </c>
      <c r="I4" s="174">
        <v>46</v>
      </c>
      <c r="J4" s="174">
        <v>122</v>
      </c>
      <c r="K4" s="174">
        <v>66</v>
      </c>
      <c r="L4" s="174">
        <v>63</v>
      </c>
      <c r="M4" s="174">
        <v>168</v>
      </c>
      <c r="N4" s="102">
        <f t="shared" ref="N4:N33" si="0">A4</f>
        <v>36770</v>
      </c>
      <c r="O4">
        <v>66</v>
      </c>
      <c r="P4" s="193">
        <v>120</v>
      </c>
      <c r="Q4" s="194">
        <v>120</v>
      </c>
      <c r="R4" s="194">
        <v>115</v>
      </c>
      <c r="S4" s="194">
        <v>108</v>
      </c>
      <c r="T4" s="195">
        <v>120</v>
      </c>
      <c r="U4" s="196">
        <v>105</v>
      </c>
      <c r="V4" s="194">
        <v>102</v>
      </c>
      <c r="W4" s="197">
        <v>88</v>
      </c>
      <c r="X4" s="194">
        <v>89</v>
      </c>
      <c r="Y4" s="195">
        <v>100</v>
      </c>
      <c r="Z4" s="193"/>
      <c r="AA4" s="194"/>
      <c r="AB4" s="194"/>
      <c r="AC4" s="194"/>
      <c r="AD4" s="195"/>
      <c r="AE4" s="193">
        <v>101</v>
      </c>
      <c r="AF4" s="194">
        <v>99</v>
      </c>
      <c r="AG4" s="194">
        <v>74</v>
      </c>
      <c r="AH4" s="194">
        <v>76</v>
      </c>
      <c r="AI4" s="195">
        <v>88</v>
      </c>
      <c r="AJ4" s="193">
        <v>140</v>
      </c>
      <c r="AK4" s="194">
        <v>140</v>
      </c>
      <c r="AL4" s="194">
        <v>142</v>
      </c>
      <c r="AM4" s="194">
        <v>121</v>
      </c>
      <c r="AN4" s="195">
        <v>123</v>
      </c>
      <c r="AP4" s="144"/>
      <c r="AQ4" s="159"/>
      <c r="AR4" s="144"/>
      <c r="AS4" s="159"/>
      <c r="AT4" s="144"/>
      <c r="AU4" s="134"/>
      <c r="AV4" s="144"/>
      <c r="AW4" s="178"/>
    </row>
    <row r="5" spans="1:60" x14ac:dyDescent="0.2">
      <c r="A5" s="103">
        <v>36771</v>
      </c>
      <c r="B5" s="171">
        <v>102</v>
      </c>
      <c r="C5" s="172">
        <v>65</v>
      </c>
      <c r="D5" s="171">
        <v>101</v>
      </c>
      <c r="E5" s="173">
        <v>70</v>
      </c>
      <c r="F5" s="171">
        <v>60</v>
      </c>
      <c r="G5" s="171">
        <v>102</v>
      </c>
      <c r="H5" s="170">
        <v>54</v>
      </c>
      <c r="I5" s="170">
        <v>32</v>
      </c>
      <c r="J5" s="170">
        <v>21</v>
      </c>
      <c r="K5" s="170">
        <v>60</v>
      </c>
      <c r="L5" s="170">
        <v>63</v>
      </c>
      <c r="M5" s="170">
        <v>109</v>
      </c>
      <c r="N5" s="102">
        <f t="shared" si="0"/>
        <v>36771</v>
      </c>
      <c r="O5">
        <v>60</v>
      </c>
      <c r="P5" s="196">
        <v>120</v>
      </c>
      <c r="Q5" s="197">
        <v>120</v>
      </c>
      <c r="R5" s="197">
        <v>115</v>
      </c>
      <c r="S5" s="197">
        <v>108</v>
      </c>
      <c r="T5" s="198">
        <v>120</v>
      </c>
      <c r="U5" s="196">
        <v>105</v>
      </c>
      <c r="V5" s="197">
        <v>102</v>
      </c>
      <c r="W5" s="197">
        <v>88</v>
      </c>
      <c r="X5" s="197">
        <v>89</v>
      </c>
      <c r="Y5" s="198">
        <v>100</v>
      </c>
      <c r="Z5" s="196"/>
      <c r="AA5" s="197"/>
      <c r="AB5" s="197"/>
      <c r="AC5" s="197"/>
      <c r="AD5" s="198"/>
      <c r="AE5" s="196">
        <v>101</v>
      </c>
      <c r="AF5" s="197">
        <v>99</v>
      </c>
      <c r="AG5" s="197">
        <v>74</v>
      </c>
      <c r="AH5" s="197">
        <v>76</v>
      </c>
      <c r="AI5" s="198">
        <v>88</v>
      </c>
      <c r="AJ5" s="196">
        <v>140</v>
      </c>
      <c r="AK5" s="197">
        <v>140</v>
      </c>
      <c r="AL5" s="197">
        <v>142</v>
      </c>
      <c r="AM5" s="197">
        <v>121</v>
      </c>
      <c r="AN5" s="198">
        <v>123</v>
      </c>
      <c r="AP5" s="144"/>
      <c r="AQ5" s="159"/>
      <c r="AR5" s="144"/>
      <c r="AS5" s="159"/>
      <c r="AT5" s="144"/>
      <c r="AU5" s="134"/>
      <c r="AV5" s="144"/>
      <c r="AW5" s="178"/>
    </row>
    <row r="6" spans="1:60" x14ac:dyDescent="0.2">
      <c r="A6" s="103">
        <v>36772</v>
      </c>
      <c r="B6" s="171"/>
      <c r="C6" s="172">
        <v>75</v>
      </c>
      <c r="D6" s="171"/>
      <c r="E6" s="173">
        <v>72</v>
      </c>
      <c r="F6" s="171"/>
      <c r="G6" s="171"/>
      <c r="H6" s="170"/>
      <c r="I6" s="170">
        <v>72</v>
      </c>
      <c r="J6" s="170"/>
      <c r="K6" s="170"/>
      <c r="L6" s="170">
        <v>76</v>
      </c>
      <c r="M6" s="170"/>
      <c r="N6" s="102">
        <f t="shared" si="0"/>
        <v>36772</v>
      </c>
      <c r="P6" s="199"/>
      <c r="Q6" s="200"/>
      <c r="R6" s="197"/>
      <c r="S6" s="197"/>
      <c r="T6" s="198"/>
      <c r="U6" s="196"/>
      <c r="V6" s="197"/>
      <c r="W6" s="197"/>
      <c r="X6" s="197"/>
      <c r="Y6" s="198"/>
      <c r="Z6" s="196"/>
      <c r="AA6" s="197"/>
      <c r="AB6" s="197"/>
      <c r="AC6" s="197"/>
      <c r="AD6" s="198"/>
      <c r="AE6" s="196"/>
      <c r="AF6" s="197"/>
      <c r="AG6" s="197"/>
      <c r="AH6" s="197"/>
      <c r="AI6" s="198"/>
      <c r="AJ6" s="196"/>
      <c r="AK6" s="197"/>
      <c r="AL6" s="197"/>
      <c r="AM6" s="197"/>
      <c r="AN6" s="198"/>
      <c r="AP6" s="144"/>
      <c r="AQ6" s="159"/>
      <c r="AR6" s="144"/>
      <c r="AS6" s="159"/>
      <c r="AT6" s="144"/>
      <c r="AU6" s="134"/>
      <c r="AV6" s="144"/>
      <c r="AW6" s="178"/>
    </row>
    <row r="7" spans="1:60" x14ac:dyDescent="0.2">
      <c r="A7" s="103">
        <v>36773</v>
      </c>
      <c r="B7" s="171"/>
      <c r="C7" s="172">
        <v>75</v>
      </c>
      <c r="D7" s="171"/>
      <c r="E7" s="173">
        <v>72</v>
      </c>
      <c r="F7" s="171"/>
      <c r="G7" s="171"/>
      <c r="H7" s="170"/>
      <c r="I7" s="170">
        <v>57</v>
      </c>
      <c r="J7" s="170"/>
      <c r="K7" s="170"/>
      <c r="L7" s="170">
        <v>64</v>
      </c>
      <c r="M7" s="170"/>
      <c r="N7" s="102">
        <f t="shared" si="0"/>
        <v>36773</v>
      </c>
      <c r="P7" s="196"/>
      <c r="Q7" s="197"/>
      <c r="R7" s="197"/>
      <c r="S7" s="197"/>
      <c r="T7" s="198"/>
      <c r="U7" s="196"/>
      <c r="V7" s="197"/>
      <c r="W7" s="197"/>
      <c r="X7" s="197"/>
      <c r="Y7" s="198"/>
      <c r="Z7" s="196"/>
      <c r="AA7" s="197"/>
      <c r="AB7" s="197"/>
      <c r="AC7" s="197"/>
      <c r="AD7" s="198"/>
      <c r="AE7" s="196"/>
      <c r="AF7" s="197"/>
      <c r="AG7" s="197"/>
      <c r="AH7" s="197"/>
      <c r="AI7" s="198"/>
      <c r="AJ7" s="196"/>
      <c r="AK7" s="197"/>
      <c r="AL7" s="197"/>
      <c r="AM7" s="197"/>
      <c r="AN7" s="198"/>
      <c r="AP7" s="144"/>
      <c r="AQ7" s="159"/>
      <c r="AR7" s="144"/>
      <c r="AS7" s="159"/>
      <c r="AT7" s="144"/>
      <c r="AU7" s="134"/>
      <c r="AV7" s="144"/>
      <c r="AW7" s="178"/>
    </row>
    <row r="8" spans="1:60" x14ac:dyDescent="0.2">
      <c r="A8" s="103">
        <v>36774</v>
      </c>
      <c r="B8" s="171">
        <v>85</v>
      </c>
      <c r="C8" s="172">
        <v>64</v>
      </c>
      <c r="D8" s="171">
        <v>90</v>
      </c>
      <c r="E8" s="173">
        <v>65</v>
      </c>
      <c r="F8" s="171">
        <v>80</v>
      </c>
      <c r="G8" s="171">
        <v>79</v>
      </c>
      <c r="H8" s="170">
        <v>79</v>
      </c>
      <c r="I8" s="170">
        <v>36</v>
      </c>
      <c r="J8" s="170">
        <v>168</v>
      </c>
      <c r="K8" s="170">
        <v>80</v>
      </c>
      <c r="L8" s="170">
        <v>54</v>
      </c>
      <c r="M8" s="170">
        <v>238</v>
      </c>
      <c r="N8" s="102">
        <f t="shared" si="0"/>
        <v>36774</v>
      </c>
      <c r="O8">
        <v>80</v>
      </c>
      <c r="P8" s="196">
        <v>125</v>
      </c>
      <c r="Q8" s="197">
        <v>125</v>
      </c>
      <c r="R8" s="197">
        <v>120</v>
      </c>
      <c r="S8" s="197">
        <v>115</v>
      </c>
      <c r="T8" s="198">
        <v>123</v>
      </c>
      <c r="U8" s="196">
        <v>114</v>
      </c>
      <c r="V8" s="197">
        <v>115</v>
      </c>
      <c r="W8" s="197">
        <v>95</v>
      </c>
      <c r="X8" s="197">
        <v>99</v>
      </c>
      <c r="Y8" s="198">
        <v>110</v>
      </c>
      <c r="Z8" s="196">
        <v>98</v>
      </c>
      <c r="AA8" s="197">
        <v>96</v>
      </c>
      <c r="AB8" s="197">
        <v>76</v>
      </c>
      <c r="AC8" s="197">
        <v>81</v>
      </c>
      <c r="AD8" s="198">
        <v>77</v>
      </c>
      <c r="AE8" s="196">
        <v>105</v>
      </c>
      <c r="AF8" s="197">
        <v>103.66666666666667</v>
      </c>
      <c r="AG8" s="197">
        <v>80.666666666666671</v>
      </c>
      <c r="AH8" s="197">
        <v>83</v>
      </c>
      <c r="AI8" s="198">
        <v>92</v>
      </c>
      <c r="AJ8" s="196">
        <v>145</v>
      </c>
      <c r="AK8" s="197">
        <v>150</v>
      </c>
      <c r="AL8" s="197">
        <v>146</v>
      </c>
      <c r="AM8" s="197">
        <v>124</v>
      </c>
      <c r="AN8" s="198">
        <v>126</v>
      </c>
      <c r="AP8" s="144"/>
      <c r="AQ8" s="209"/>
      <c r="AR8" s="144"/>
      <c r="AS8" s="209"/>
      <c r="AT8" s="144"/>
      <c r="AU8" s="134"/>
      <c r="AV8" s="144"/>
      <c r="AW8" s="178"/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36775</v>
      </c>
      <c r="B9" s="171">
        <v>122</v>
      </c>
      <c r="C9" s="172">
        <v>74</v>
      </c>
      <c r="D9" s="171">
        <v>125</v>
      </c>
      <c r="E9" s="173">
        <v>75</v>
      </c>
      <c r="F9" s="171">
        <v>106</v>
      </c>
      <c r="G9" s="171">
        <v>110</v>
      </c>
      <c r="H9" s="170">
        <v>114</v>
      </c>
      <c r="I9" s="170">
        <v>66</v>
      </c>
      <c r="J9" s="170">
        <v>116</v>
      </c>
      <c r="K9" s="170">
        <v>106</v>
      </c>
      <c r="L9" s="170">
        <v>71</v>
      </c>
      <c r="M9" s="170">
        <v>214</v>
      </c>
      <c r="N9" s="102">
        <f t="shared" si="0"/>
        <v>36775</v>
      </c>
      <c r="O9">
        <v>118</v>
      </c>
      <c r="P9" s="196">
        <v>139</v>
      </c>
      <c r="Q9" s="197">
        <v>140</v>
      </c>
      <c r="R9" s="197">
        <v>120</v>
      </c>
      <c r="S9" s="197">
        <v>122</v>
      </c>
      <c r="T9" s="198">
        <v>134</v>
      </c>
      <c r="U9" s="196">
        <v>124</v>
      </c>
      <c r="V9" s="197">
        <v>123.5</v>
      </c>
      <c r="W9" s="197">
        <v>105</v>
      </c>
      <c r="X9" s="197">
        <v>105</v>
      </c>
      <c r="Y9" s="198">
        <v>120</v>
      </c>
      <c r="Z9" s="196">
        <v>103</v>
      </c>
      <c r="AA9" s="197">
        <v>100</v>
      </c>
      <c r="AB9" s="197">
        <v>80</v>
      </c>
      <c r="AC9" s="197">
        <v>81</v>
      </c>
      <c r="AD9" s="198">
        <v>91</v>
      </c>
      <c r="AE9" s="196">
        <v>112</v>
      </c>
      <c r="AF9" s="197">
        <v>109</v>
      </c>
      <c r="AG9" s="197">
        <v>87</v>
      </c>
      <c r="AH9" s="197">
        <v>88</v>
      </c>
      <c r="AI9" s="198">
        <v>99</v>
      </c>
      <c r="AJ9" s="196">
        <v>147</v>
      </c>
      <c r="AK9" s="197">
        <v>150</v>
      </c>
      <c r="AL9" s="197">
        <v>148</v>
      </c>
      <c r="AM9" s="197">
        <v>127</v>
      </c>
      <c r="AN9" s="198">
        <v>126</v>
      </c>
      <c r="AP9" s="144"/>
      <c r="AQ9" s="209"/>
      <c r="AR9" s="144"/>
      <c r="AS9" s="209"/>
      <c r="AT9" s="144"/>
      <c r="AU9" s="134"/>
      <c r="AV9" s="144"/>
      <c r="AW9" s="178"/>
      <c r="BA9">
        <v>384</v>
      </c>
      <c r="BB9" s="46"/>
      <c r="BC9" s="46"/>
      <c r="BE9" t="s">
        <v>336</v>
      </c>
      <c r="BF9">
        <f>1314/16</f>
        <v>82.125</v>
      </c>
      <c r="BG9">
        <v>0.03</v>
      </c>
      <c r="BH9">
        <f>+BF9*BG9</f>
        <v>2.4637500000000001</v>
      </c>
    </row>
    <row r="10" spans="1:60" x14ac:dyDescent="0.2">
      <c r="A10" s="103">
        <v>36776</v>
      </c>
      <c r="B10" s="171">
        <v>147</v>
      </c>
      <c r="C10" s="172">
        <v>85</v>
      </c>
      <c r="D10" s="171">
        <v>147</v>
      </c>
      <c r="E10" s="173">
        <v>90</v>
      </c>
      <c r="F10" s="171">
        <v>154</v>
      </c>
      <c r="G10" s="171">
        <v>134</v>
      </c>
      <c r="H10" s="170">
        <v>149</v>
      </c>
      <c r="I10" s="170">
        <v>70</v>
      </c>
      <c r="J10" s="170">
        <v>162</v>
      </c>
      <c r="K10" s="170">
        <v>154</v>
      </c>
      <c r="L10" s="170">
        <v>97</v>
      </c>
      <c r="M10" s="170">
        <v>194</v>
      </c>
      <c r="N10" s="102">
        <f t="shared" si="0"/>
        <v>36776</v>
      </c>
      <c r="O10">
        <v>154</v>
      </c>
      <c r="P10" s="196"/>
      <c r="Q10" s="197"/>
      <c r="R10" s="197"/>
      <c r="S10" s="197"/>
      <c r="T10" s="198"/>
      <c r="U10" s="196"/>
      <c r="V10" s="197"/>
      <c r="W10" s="197"/>
      <c r="X10" s="197"/>
      <c r="Y10" s="198"/>
      <c r="Z10" s="196"/>
      <c r="AA10" s="197"/>
      <c r="AB10" s="197"/>
      <c r="AC10" s="197"/>
      <c r="AD10" s="198"/>
      <c r="AE10" s="196"/>
      <c r="AF10" s="197"/>
      <c r="AG10" s="197"/>
      <c r="AH10" s="197"/>
      <c r="AI10" s="198"/>
      <c r="AJ10" s="196"/>
      <c r="AK10" s="197"/>
      <c r="AL10" s="197"/>
      <c r="AM10" s="197"/>
      <c r="AN10" s="198"/>
      <c r="AP10" s="144"/>
      <c r="AQ10" s="209"/>
      <c r="AR10" s="144"/>
      <c r="AS10" s="159"/>
      <c r="AT10" s="144"/>
      <c r="AU10" s="134"/>
      <c r="AV10" s="144"/>
      <c r="AW10" s="178"/>
      <c r="BC10" s="83"/>
    </row>
    <row r="11" spans="1:60" x14ac:dyDescent="0.2">
      <c r="A11" s="103">
        <v>36777</v>
      </c>
      <c r="B11" s="171">
        <v>117</v>
      </c>
      <c r="C11" s="172">
        <v>90</v>
      </c>
      <c r="D11" s="171">
        <v>119</v>
      </c>
      <c r="E11" s="173">
        <v>90</v>
      </c>
      <c r="F11" s="171">
        <v>124</v>
      </c>
      <c r="G11" s="171">
        <v>108</v>
      </c>
      <c r="H11" s="170">
        <v>112</v>
      </c>
      <c r="I11" s="170">
        <v>54</v>
      </c>
      <c r="J11" s="170">
        <v>100</v>
      </c>
      <c r="K11" s="170">
        <v>124</v>
      </c>
      <c r="L11" s="170">
        <v>156</v>
      </c>
      <c r="M11" s="170">
        <v>159</v>
      </c>
      <c r="N11" s="102">
        <f t="shared" si="0"/>
        <v>36777</v>
      </c>
      <c r="O11">
        <v>124</v>
      </c>
      <c r="P11" s="196">
        <v>139</v>
      </c>
      <c r="Q11" s="197">
        <v>140</v>
      </c>
      <c r="R11" s="197">
        <v>120</v>
      </c>
      <c r="S11" s="197">
        <v>124</v>
      </c>
      <c r="T11" s="198">
        <v>134</v>
      </c>
      <c r="U11" s="196">
        <v>123</v>
      </c>
      <c r="V11" s="197">
        <v>124</v>
      </c>
      <c r="W11" s="197">
        <v>105</v>
      </c>
      <c r="X11" s="197">
        <v>104</v>
      </c>
      <c r="Y11" s="198">
        <v>118</v>
      </c>
      <c r="Z11" s="196">
        <v>103</v>
      </c>
      <c r="AA11" s="197">
        <v>100</v>
      </c>
      <c r="AB11" s="197">
        <v>78</v>
      </c>
      <c r="AC11" s="197">
        <v>80</v>
      </c>
      <c r="AD11" s="198">
        <v>91</v>
      </c>
      <c r="AE11" s="196">
        <v>112</v>
      </c>
      <c r="AF11" s="197">
        <v>111</v>
      </c>
      <c r="AG11" s="197">
        <v>86</v>
      </c>
      <c r="AH11" s="197">
        <v>87</v>
      </c>
      <c r="AI11" s="198">
        <v>99</v>
      </c>
      <c r="AJ11" s="196">
        <v>145</v>
      </c>
      <c r="AK11" s="197">
        <v>150</v>
      </c>
      <c r="AL11" s="197">
        <v>148</v>
      </c>
      <c r="AM11" s="197">
        <v>126</v>
      </c>
      <c r="AN11" s="198">
        <v>125</v>
      </c>
      <c r="AP11" s="144"/>
      <c r="AQ11" s="209"/>
      <c r="AR11" s="144"/>
      <c r="AS11" s="209"/>
      <c r="AT11" s="144"/>
      <c r="AU11" s="134"/>
      <c r="AV11" s="144"/>
      <c r="AW11" s="178"/>
    </row>
    <row r="12" spans="1:60" x14ac:dyDescent="0.2">
      <c r="A12" s="103">
        <v>36778</v>
      </c>
      <c r="B12" s="171">
        <v>117</v>
      </c>
      <c r="C12" s="172">
        <v>90</v>
      </c>
      <c r="D12" s="171">
        <v>119</v>
      </c>
      <c r="E12" s="173">
        <v>90</v>
      </c>
      <c r="F12" s="171">
        <v>94</v>
      </c>
      <c r="G12" s="171">
        <v>108</v>
      </c>
      <c r="H12" s="170">
        <v>88</v>
      </c>
      <c r="I12" s="170">
        <v>73</v>
      </c>
      <c r="J12" s="170">
        <v>11</v>
      </c>
      <c r="K12" s="170">
        <v>94</v>
      </c>
      <c r="L12" s="170">
        <v>102</v>
      </c>
      <c r="M12" s="170">
        <v>203</v>
      </c>
      <c r="N12" s="102">
        <f t="shared" si="0"/>
        <v>36778</v>
      </c>
      <c r="O12">
        <v>94</v>
      </c>
      <c r="P12" s="196">
        <v>139</v>
      </c>
      <c r="Q12" s="197">
        <v>140</v>
      </c>
      <c r="R12" s="197">
        <v>120</v>
      </c>
      <c r="S12" s="197">
        <v>124</v>
      </c>
      <c r="T12" s="198">
        <v>134</v>
      </c>
      <c r="U12" s="196">
        <v>123</v>
      </c>
      <c r="V12" s="197">
        <v>124</v>
      </c>
      <c r="W12" s="197">
        <v>105</v>
      </c>
      <c r="X12" s="197">
        <v>104</v>
      </c>
      <c r="Y12" s="198">
        <v>118</v>
      </c>
      <c r="Z12" s="196">
        <v>103</v>
      </c>
      <c r="AA12" s="197">
        <v>100</v>
      </c>
      <c r="AB12" s="197">
        <v>78</v>
      </c>
      <c r="AC12" s="197">
        <v>80</v>
      </c>
      <c r="AD12" s="198">
        <v>91</v>
      </c>
      <c r="AE12" s="196">
        <v>112</v>
      </c>
      <c r="AF12" s="197">
        <v>111</v>
      </c>
      <c r="AG12" s="197">
        <v>86</v>
      </c>
      <c r="AH12" s="197">
        <v>87</v>
      </c>
      <c r="AI12" s="198">
        <v>99</v>
      </c>
      <c r="AJ12" s="196">
        <v>145</v>
      </c>
      <c r="AK12" s="197">
        <v>150</v>
      </c>
      <c r="AL12" s="197">
        <v>148</v>
      </c>
      <c r="AM12" s="197">
        <v>126</v>
      </c>
      <c r="AN12" s="198">
        <v>125</v>
      </c>
      <c r="AP12" s="144"/>
      <c r="AQ12" s="209"/>
      <c r="AR12" s="144"/>
      <c r="AS12" s="209"/>
      <c r="AT12" s="144"/>
      <c r="AU12" s="134"/>
      <c r="AV12" s="144"/>
      <c r="AW12" s="178"/>
    </row>
    <row r="13" spans="1:60" x14ac:dyDescent="0.2">
      <c r="A13" s="103">
        <v>36779</v>
      </c>
      <c r="B13" s="171"/>
      <c r="C13" s="172">
        <v>123</v>
      </c>
      <c r="D13" s="171"/>
      <c r="E13" s="173">
        <v>128</v>
      </c>
      <c r="F13" s="171"/>
      <c r="G13" s="171"/>
      <c r="H13" s="170"/>
      <c r="I13" s="170">
        <v>101</v>
      </c>
      <c r="J13" s="170"/>
      <c r="K13" s="170"/>
      <c r="L13" s="170">
        <v>117</v>
      </c>
      <c r="M13" s="170"/>
      <c r="N13" s="102">
        <f t="shared" si="0"/>
        <v>36779</v>
      </c>
      <c r="P13" s="196"/>
      <c r="Q13" s="197"/>
      <c r="R13" s="197"/>
      <c r="S13" s="197"/>
      <c r="T13" s="198"/>
      <c r="U13" s="196"/>
      <c r="V13" s="197"/>
      <c r="W13" s="197"/>
      <c r="X13" s="197"/>
      <c r="Y13" s="198"/>
      <c r="Z13" s="196"/>
      <c r="AA13" s="197"/>
      <c r="AB13" s="197"/>
      <c r="AC13" s="197"/>
      <c r="AD13" s="198"/>
      <c r="AE13" s="196"/>
      <c r="AF13" s="197"/>
      <c r="AG13" s="197"/>
      <c r="AH13" s="197"/>
      <c r="AI13" s="198"/>
      <c r="AJ13" s="196"/>
      <c r="AK13" s="197"/>
      <c r="AL13" s="197"/>
      <c r="AM13" s="197"/>
      <c r="AN13" s="198"/>
      <c r="AP13" s="144"/>
      <c r="AQ13" s="209"/>
      <c r="AR13" s="144"/>
      <c r="AS13" s="159"/>
      <c r="AT13" s="144"/>
      <c r="AU13" s="134"/>
      <c r="AV13" s="144"/>
      <c r="AW13" s="178"/>
    </row>
    <row r="14" spans="1:60" x14ac:dyDescent="0.2">
      <c r="A14" s="103">
        <v>36780</v>
      </c>
      <c r="B14" s="171">
        <v>146</v>
      </c>
      <c r="C14" s="172">
        <v>123</v>
      </c>
      <c r="D14" s="171">
        <v>146</v>
      </c>
      <c r="E14" s="173">
        <v>128</v>
      </c>
      <c r="F14" s="171">
        <v>126</v>
      </c>
      <c r="G14" s="171">
        <v>132</v>
      </c>
      <c r="H14" s="170">
        <v>137</v>
      </c>
      <c r="I14" s="170">
        <v>45</v>
      </c>
      <c r="J14" s="170">
        <v>218</v>
      </c>
      <c r="K14" s="170">
        <v>126</v>
      </c>
      <c r="L14" s="170">
        <v>86</v>
      </c>
      <c r="M14" s="170">
        <v>224</v>
      </c>
      <c r="N14" s="102">
        <f t="shared" si="0"/>
        <v>36780</v>
      </c>
      <c r="O14">
        <v>140</v>
      </c>
      <c r="P14" s="196">
        <v>147</v>
      </c>
      <c r="Q14" s="197">
        <v>150</v>
      </c>
      <c r="R14" s="197">
        <v>140</v>
      </c>
      <c r="S14" s="197">
        <v>134</v>
      </c>
      <c r="T14" s="198">
        <v>140</v>
      </c>
      <c r="U14" s="196">
        <v>127</v>
      </c>
      <c r="V14" s="197">
        <v>127</v>
      </c>
      <c r="W14" s="197">
        <v>107</v>
      </c>
      <c r="X14" s="197">
        <v>106</v>
      </c>
      <c r="Y14" s="198">
        <v>123</v>
      </c>
      <c r="Z14" s="196">
        <v>108</v>
      </c>
      <c r="AA14" s="197">
        <v>107</v>
      </c>
      <c r="AB14" s="197">
        <v>78</v>
      </c>
      <c r="AC14" s="197">
        <v>79</v>
      </c>
      <c r="AD14" s="198">
        <v>92</v>
      </c>
      <c r="AE14" s="196">
        <v>118</v>
      </c>
      <c r="AF14" s="197">
        <v>118</v>
      </c>
      <c r="AG14" s="197">
        <v>87</v>
      </c>
      <c r="AH14" s="197">
        <v>88</v>
      </c>
      <c r="AI14" s="198">
        <v>103</v>
      </c>
      <c r="AJ14" s="196">
        <v>151</v>
      </c>
      <c r="AK14" s="197">
        <v>151</v>
      </c>
      <c r="AL14" s="197">
        <v>152</v>
      </c>
      <c r="AM14" s="197">
        <v>126</v>
      </c>
      <c r="AN14" s="198">
        <v>125</v>
      </c>
      <c r="AP14" s="144"/>
      <c r="AQ14" s="209"/>
      <c r="AR14" s="144"/>
      <c r="AS14" s="159"/>
      <c r="AT14" s="144"/>
      <c r="AU14" s="134"/>
      <c r="AV14" s="144"/>
      <c r="AW14" s="178"/>
    </row>
    <row r="15" spans="1:60" x14ac:dyDescent="0.2">
      <c r="A15" s="103">
        <v>36781</v>
      </c>
      <c r="B15" s="171">
        <v>157</v>
      </c>
      <c r="C15" s="172">
        <v>90</v>
      </c>
      <c r="D15" s="171">
        <v>160</v>
      </c>
      <c r="E15" s="173">
        <v>93</v>
      </c>
      <c r="F15" s="171">
        <v>114</v>
      </c>
      <c r="G15" s="171">
        <v>150</v>
      </c>
      <c r="H15" s="170">
        <v>120</v>
      </c>
      <c r="I15" s="170">
        <v>63</v>
      </c>
      <c r="J15" s="170">
        <v>231</v>
      </c>
      <c r="K15" s="170">
        <v>114</v>
      </c>
      <c r="L15" s="170">
        <v>93</v>
      </c>
      <c r="M15" s="170">
        <v>231</v>
      </c>
      <c r="N15" s="102">
        <f t="shared" si="0"/>
        <v>36781</v>
      </c>
      <c r="O15">
        <v>125</v>
      </c>
      <c r="P15" s="196">
        <v>150</v>
      </c>
      <c r="Q15" s="197">
        <v>155</v>
      </c>
      <c r="R15" s="197">
        <v>155</v>
      </c>
      <c r="S15" s="197">
        <v>144</v>
      </c>
      <c r="T15" s="198">
        <v>146</v>
      </c>
      <c r="U15" s="196">
        <v>132</v>
      </c>
      <c r="V15" s="197">
        <v>133</v>
      </c>
      <c r="W15" s="197">
        <v>110</v>
      </c>
      <c r="X15" s="197">
        <v>112</v>
      </c>
      <c r="Y15" s="198">
        <v>122</v>
      </c>
      <c r="Z15" s="196">
        <v>108</v>
      </c>
      <c r="AA15" s="197">
        <v>107</v>
      </c>
      <c r="AB15" s="197">
        <v>78</v>
      </c>
      <c r="AC15" s="197">
        <v>79</v>
      </c>
      <c r="AD15" s="198">
        <v>92</v>
      </c>
      <c r="AE15" s="196">
        <v>120</v>
      </c>
      <c r="AF15" s="197">
        <v>119.66666666666667</v>
      </c>
      <c r="AG15" s="197">
        <v>88</v>
      </c>
      <c r="AH15" s="197">
        <v>89.666666666666671</v>
      </c>
      <c r="AI15" s="198">
        <v>103</v>
      </c>
      <c r="AJ15" s="196">
        <v>151</v>
      </c>
      <c r="AK15" s="197">
        <v>151</v>
      </c>
      <c r="AL15" s="197">
        <v>152</v>
      </c>
      <c r="AM15" s="197">
        <v>128</v>
      </c>
      <c r="AN15" s="198">
        <v>128</v>
      </c>
      <c r="AP15" s="144"/>
      <c r="AQ15" s="209"/>
      <c r="AR15" s="144"/>
      <c r="AS15" s="159"/>
      <c r="AT15" s="144"/>
      <c r="AU15" s="134"/>
      <c r="AV15" s="144"/>
      <c r="AW15" s="178"/>
      <c r="BA15" s="15" t="s">
        <v>319</v>
      </c>
      <c r="BC15" s="15" t="s">
        <v>320</v>
      </c>
    </row>
    <row r="16" spans="1:60" x14ac:dyDescent="0.2">
      <c r="A16" s="103">
        <v>36782</v>
      </c>
      <c r="B16" s="171">
        <v>168</v>
      </c>
      <c r="C16" s="172">
        <v>94</v>
      </c>
      <c r="D16" s="171">
        <v>170</v>
      </c>
      <c r="E16" s="173">
        <v>100</v>
      </c>
      <c r="F16" s="171">
        <v>146</v>
      </c>
      <c r="G16" s="171">
        <v>161</v>
      </c>
      <c r="H16" s="170">
        <v>192</v>
      </c>
      <c r="I16" s="170">
        <v>93</v>
      </c>
      <c r="J16" s="170">
        <v>225</v>
      </c>
      <c r="K16" s="170">
        <v>146</v>
      </c>
      <c r="L16" s="170">
        <v>105</v>
      </c>
      <c r="M16" s="170">
        <v>234</v>
      </c>
      <c r="N16" s="102">
        <f t="shared" si="0"/>
        <v>36782</v>
      </c>
      <c r="O16">
        <v>196</v>
      </c>
      <c r="P16" s="196">
        <v>171</v>
      </c>
      <c r="Q16" s="197">
        <v>175</v>
      </c>
      <c r="R16" s="197">
        <v>165</v>
      </c>
      <c r="S16" s="197">
        <v>162</v>
      </c>
      <c r="T16" s="198">
        <v>164</v>
      </c>
      <c r="U16" s="196">
        <v>135</v>
      </c>
      <c r="V16" s="197">
        <v>136</v>
      </c>
      <c r="W16" s="197">
        <v>122</v>
      </c>
      <c r="X16" s="197">
        <v>121</v>
      </c>
      <c r="Y16" s="198">
        <v>126</v>
      </c>
      <c r="Z16" s="196">
        <v>112</v>
      </c>
      <c r="AA16" s="197">
        <v>111</v>
      </c>
      <c r="AB16" s="197"/>
      <c r="AC16" s="197"/>
      <c r="AD16" s="198"/>
      <c r="AE16" s="196">
        <v>125</v>
      </c>
      <c r="AF16" s="197">
        <v>125</v>
      </c>
      <c r="AG16" s="197"/>
      <c r="AH16" s="197"/>
      <c r="AI16" s="198"/>
      <c r="AJ16" s="196">
        <v>155</v>
      </c>
      <c r="AK16" s="197">
        <v>155</v>
      </c>
      <c r="AL16" s="197"/>
      <c r="AM16" s="197"/>
      <c r="AN16" s="198"/>
      <c r="AP16" s="144"/>
      <c r="AQ16" s="209"/>
      <c r="AR16" s="144"/>
      <c r="AS16" s="159"/>
      <c r="AT16" s="144"/>
      <c r="AU16" s="134"/>
      <c r="AV16" s="144"/>
      <c r="AW16" s="178"/>
    </row>
    <row r="17" spans="1:66" x14ac:dyDescent="0.2">
      <c r="A17" s="103">
        <v>36783</v>
      </c>
      <c r="B17" s="171">
        <v>188</v>
      </c>
      <c r="C17" s="172">
        <v>105</v>
      </c>
      <c r="D17" s="171">
        <v>190</v>
      </c>
      <c r="E17" s="173">
        <v>113</v>
      </c>
      <c r="F17" s="171">
        <v>171</v>
      </c>
      <c r="G17" s="171">
        <v>211</v>
      </c>
      <c r="H17" s="170">
        <v>219</v>
      </c>
      <c r="I17" s="170">
        <v>108</v>
      </c>
      <c r="J17" s="170">
        <v>223</v>
      </c>
      <c r="K17" s="170">
        <v>161</v>
      </c>
      <c r="L17" s="170">
        <v>129</v>
      </c>
      <c r="M17" s="170">
        <v>223</v>
      </c>
      <c r="N17" s="102">
        <f t="shared" si="0"/>
        <v>36783</v>
      </c>
      <c r="O17">
        <v>222</v>
      </c>
      <c r="P17" s="196">
        <v>180</v>
      </c>
      <c r="Q17" s="197">
        <v>180</v>
      </c>
      <c r="R17" s="197">
        <v>175</v>
      </c>
      <c r="S17" s="197">
        <v>167</v>
      </c>
      <c r="T17" s="198">
        <v>164</v>
      </c>
      <c r="U17" s="196">
        <v>137</v>
      </c>
      <c r="V17" s="197">
        <v>137</v>
      </c>
      <c r="W17" s="197">
        <v>126</v>
      </c>
      <c r="X17" s="197">
        <v>123</v>
      </c>
      <c r="Y17" s="198">
        <v>126</v>
      </c>
      <c r="Z17" s="196">
        <v>111</v>
      </c>
      <c r="AA17" s="197">
        <v>111</v>
      </c>
      <c r="AB17" s="197">
        <v>82.5</v>
      </c>
      <c r="AC17" s="197">
        <v>82</v>
      </c>
      <c r="AD17" s="198">
        <v>94</v>
      </c>
      <c r="AE17" s="196">
        <v>123.66666666666667</v>
      </c>
      <c r="AF17" s="197">
        <v>123.33333333333333</v>
      </c>
      <c r="AG17" s="197">
        <v>97</v>
      </c>
      <c r="AH17" s="197">
        <v>95</v>
      </c>
      <c r="AI17" s="198">
        <v>105</v>
      </c>
      <c r="AJ17" s="196">
        <v>155</v>
      </c>
      <c r="AK17" s="197">
        <v>155</v>
      </c>
      <c r="AL17" s="197">
        <v>153</v>
      </c>
      <c r="AM17" s="197">
        <v>128</v>
      </c>
      <c r="AN17" s="198">
        <v>128</v>
      </c>
      <c r="AP17" s="144"/>
      <c r="AQ17" s="209"/>
      <c r="AR17" s="144"/>
      <c r="AS17" s="159"/>
      <c r="AT17" s="144"/>
      <c r="AU17" s="134"/>
      <c r="AV17" s="144"/>
      <c r="AW17" s="178"/>
      <c r="AZ17" s="87"/>
      <c r="BA17" s="161">
        <v>372</v>
      </c>
      <c r="BB17" s="162"/>
      <c r="BC17" s="79" t="e">
        <f>GROWTH(AY17:AY18,AX17:AX18,BA17)</f>
        <v>#VALUE!</v>
      </c>
    </row>
    <row r="18" spans="1:66" x14ac:dyDescent="0.2">
      <c r="A18" s="103">
        <v>36784</v>
      </c>
      <c r="B18" s="171">
        <v>173</v>
      </c>
      <c r="C18" s="172">
        <v>100</v>
      </c>
      <c r="D18" s="171">
        <v>176</v>
      </c>
      <c r="E18" s="173">
        <v>105</v>
      </c>
      <c r="F18" s="171">
        <v>179</v>
      </c>
      <c r="G18" s="171">
        <v>185</v>
      </c>
      <c r="H18" s="170">
        <v>184</v>
      </c>
      <c r="I18" s="170">
        <v>79</v>
      </c>
      <c r="J18" s="170">
        <v>175</v>
      </c>
      <c r="K18" s="170">
        <v>179</v>
      </c>
      <c r="L18" s="170">
        <v>112</v>
      </c>
      <c r="M18" s="170">
        <v>186</v>
      </c>
      <c r="N18" s="102">
        <f t="shared" si="0"/>
        <v>36784</v>
      </c>
      <c r="O18">
        <v>194</v>
      </c>
      <c r="P18" s="196">
        <v>180</v>
      </c>
      <c r="Q18" s="197">
        <v>180</v>
      </c>
      <c r="R18" s="197">
        <v>175</v>
      </c>
      <c r="S18" s="197">
        <v>165</v>
      </c>
      <c r="T18" s="198">
        <v>162</v>
      </c>
      <c r="U18" s="196">
        <v>134</v>
      </c>
      <c r="V18" s="197">
        <v>135</v>
      </c>
      <c r="W18" s="197">
        <v>123</v>
      </c>
      <c r="X18" s="197">
        <v>120</v>
      </c>
      <c r="Y18" s="198">
        <v>123</v>
      </c>
      <c r="Z18" s="196">
        <v>110</v>
      </c>
      <c r="AA18" s="197">
        <v>109</v>
      </c>
      <c r="AB18" s="197">
        <v>83</v>
      </c>
      <c r="AC18" s="197">
        <v>82</v>
      </c>
      <c r="AD18" s="198">
        <v>91</v>
      </c>
      <c r="AE18" s="196">
        <v>122</v>
      </c>
      <c r="AF18" s="197">
        <v>122</v>
      </c>
      <c r="AG18" s="197">
        <v>96</v>
      </c>
      <c r="AH18" s="197">
        <v>94</v>
      </c>
      <c r="AI18" s="198">
        <v>102</v>
      </c>
      <c r="AJ18" s="196">
        <v>155</v>
      </c>
      <c r="AK18" s="197">
        <v>156</v>
      </c>
      <c r="AL18" s="197">
        <v>154</v>
      </c>
      <c r="AM18" s="197">
        <v>128</v>
      </c>
      <c r="AN18" s="198">
        <v>128</v>
      </c>
      <c r="AP18" s="144"/>
      <c r="AQ18" s="209"/>
      <c r="AR18" s="144"/>
      <c r="AS18" s="159"/>
      <c r="AT18" s="144"/>
      <c r="AU18" s="134"/>
      <c r="AV18" s="144"/>
      <c r="AW18" s="178"/>
      <c r="AZ18" s="91"/>
      <c r="BA18" s="163"/>
      <c r="BB18" s="164"/>
      <c r="BC18" s="167"/>
      <c r="BK18">
        <v>69</v>
      </c>
      <c r="BM18">
        <v>8</v>
      </c>
      <c r="BN18">
        <f>+BM18*BK18</f>
        <v>552</v>
      </c>
    </row>
    <row r="19" spans="1:66" x14ac:dyDescent="0.2">
      <c r="A19" s="103">
        <v>36785</v>
      </c>
      <c r="B19" s="171">
        <v>173</v>
      </c>
      <c r="C19" s="172">
        <v>100</v>
      </c>
      <c r="D19" s="171">
        <v>176</v>
      </c>
      <c r="E19" s="173">
        <v>105</v>
      </c>
      <c r="F19" s="171">
        <v>147</v>
      </c>
      <c r="G19" s="171">
        <v>185</v>
      </c>
      <c r="H19" s="170">
        <v>134</v>
      </c>
      <c r="I19" s="170"/>
      <c r="J19" s="170">
        <v>214</v>
      </c>
      <c r="K19" s="170">
        <v>147</v>
      </c>
      <c r="L19" s="170"/>
      <c r="M19" s="170">
        <v>216</v>
      </c>
      <c r="N19" s="102">
        <f t="shared" si="0"/>
        <v>36785</v>
      </c>
      <c r="O19">
        <v>146</v>
      </c>
      <c r="P19" s="196">
        <v>180</v>
      </c>
      <c r="Q19" s="197">
        <v>180</v>
      </c>
      <c r="R19" s="197">
        <v>175</v>
      </c>
      <c r="S19" s="197">
        <v>165</v>
      </c>
      <c r="T19" s="198">
        <v>162</v>
      </c>
      <c r="U19" s="196">
        <v>134</v>
      </c>
      <c r="V19" s="197">
        <v>135</v>
      </c>
      <c r="W19" s="197">
        <v>123</v>
      </c>
      <c r="X19" s="197">
        <v>120</v>
      </c>
      <c r="Y19" s="198">
        <v>123</v>
      </c>
      <c r="Z19" s="196">
        <v>110</v>
      </c>
      <c r="AA19" s="197">
        <v>109</v>
      </c>
      <c r="AB19" s="197">
        <v>83</v>
      </c>
      <c r="AC19" s="197">
        <v>82</v>
      </c>
      <c r="AD19" s="198">
        <v>91</v>
      </c>
      <c r="AE19" s="196">
        <v>122</v>
      </c>
      <c r="AF19" s="197">
        <v>122</v>
      </c>
      <c r="AG19" s="197">
        <v>96</v>
      </c>
      <c r="AH19" s="197">
        <v>94</v>
      </c>
      <c r="AI19" s="198">
        <v>102</v>
      </c>
      <c r="AJ19" s="196">
        <v>155</v>
      </c>
      <c r="AK19" s="197">
        <v>156</v>
      </c>
      <c r="AL19" s="197">
        <v>154</v>
      </c>
      <c r="AM19" s="197">
        <v>128</v>
      </c>
      <c r="AN19" s="198">
        <v>128</v>
      </c>
      <c r="AP19" s="144"/>
      <c r="AQ19" s="209"/>
      <c r="AR19" s="144"/>
      <c r="AS19" s="159"/>
      <c r="AT19" s="144"/>
      <c r="AU19" s="134"/>
      <c r="AV19" s="144"/>
      <c r="AW19" s="178"/>
      <c r="AZ19" s="91"/>
      <c r="BA19" s="163"/>
      <c r="BB19" s="164"/>
      <c r="BC19" s="167"/>
      <c r="BK19">
        <v>69</v>
      </c>
      <c r="BM19">
        <v>8</v>
      </c>
      <c r="BN19">
        <f>+BM19*BK19</f>
        <v>552</v>
      </c>
    </row>
    <row r="20" spans="1:66" x14ac:dyDescent="0.2">
      <c r="A20" s="103">
        <v>36786</v>
      </c>
      <c r="B20" s="171"/>
      <c r="C20" s="172">
        <v>125</v>
      </c>
      <c r="D20" s="171"/>
      <c r="E20" s="173">
        <v>130</v>
      </c>
      <c r="F20" s="171"/>
      <c r="G20" s="171"/>
      <c r="H20" s="170"/>
      <c r="I20" s="170"/>
      <c r="J20" s="170"/>
      <c r="K20" s="170"/>
      <c r="L20" s="170"/>
      <c r="M20" s="170"/>
      <c r="N20" s="102">
        <f t="shared" si="0"/>
        <v>36786</v>
      </c>
      <c r="P20" s="196"/>
      <c r="Q20" s="197"/>
      <c r="R20" s="197"/>
      <c r="S20" s="197"/>
      <c r="T20" s="198"/>
      <c r="U20" s="196"/>
      <c r="V20" s="197"/>
      <c r="W20" s="197"/>
      <c r="X20" s="197"/>
      <c r="Y20" s="198"/>
      <c r="Z20" s="196"/>
      <c r="AA20" s="197"/>
      <c r="AB20" s="197"/>
      <c r="AC20" s="197"/>
      <c r="AD20" s="198"/>
      <c r="AE20" s="196"/>
      <c r="AF20" s="197"/>
      <c r="AG20" s="197"/>
      <c r="AH20" s="197"/>
      <c r="AI20" s="198"/>
      <c r="AJ20" s="196"/>
      <c r="AK20" s="197"/>
      <c r="AL20" s="197"/>
      <c r="AM20" s="197"/>
      <c r="AN20" s="198"/>
      <c r="AP20" s="144"/>
      <c r="AQ20" s="209"/>
      <c r="AR20" s="144"/>
      <c r="AS20" s="159"/>
      <c r="AT20" s="144"/>
      <c r="AU20" s="135"/>
      <c r="AV20" s="144"/>
      <c r="AW20" s="179"/>
      <c r="AZ20" s="91"/>
      <c r="BA20" s="163">
        <v>372</v>
      </c>
      <c r="BB20" s="164"/>
      <c r="BC20" s="167" t="e">
        <f>GROWTH(AY20:AY21,AX20:AX21,BA20)</f>
        <v>#VALUE!</v>
      </c>
      <c r="BK20">
        <v>100</v>
      </c>
      <c r="BM20">
        <v>32</v>
      </c>
      <c r="BN20">
        <f>+BM20*BK20</f>
        <v>3200</v>
      </c>
    </row>
    <row r="21" spans="1:66" x14ac:dyDescent="0.2">
      <c r="A21" s="103">
        <v>36787</v>
      </c>
      <c r="B21" s="171">
        <v>198</v>
      </c>
      <c r="C21" s="172">
        <v>125</v>
      </c>
      <c r="D21" s="171">
        <v>203</v>
      </c>
      <c r="E21" s="173">
        <v>130</v>
      </c>
      <c r="F21" s="171">
        <v>141</v>
      </c>
      <c r="G21" s="171">
        <v>225</v>
      </c>
      <c r="H21" s="170">
        <v>197</v>
      </c>
      <c r="I21" s="170"/>
      <c r="J21" s="170">
        <v>229</v>
      </c>
      <c r="K21" s="170">
        <v>142</v>
      </c>
      <c r="L21" s="170"/>
      <c r="M21" s="170">
        <v>232</v>
      </c>
      <c r="N21" s="102">
        <f t="shared" si="0"/>
        <v>36787</v>
      </c>
      <c r="O21">
        <v>199</v>
      </c>
      <c r="P21" s="196">
        <v>155</v>
      </c>
      <c r="Q21" s="197">
        <v>160</v>
      </c>
      <c r="R21" s="197">
        <v>160</v>
      </c>
      <c r="S21" s="197">
        <v>151</v>
      </c>
      <c r="T21" s="198">
        <v>148</v>
      </c>
      <c r="U21" s="196">
        <v>123</v>
      </c>
      <c r="V21" s="197">
        <v>123</v>
      </c>
      <c r="W21" s="197">
        <v>113</v>
      </c>
      <c r="X21" s="197">
        <v>109</v>
      </c>
      <c r="Y21" s="198">
        <v>117</v>
      </c>
      <c r="Z21" s="196">
        <v>105</v>
      </c>
      <c r="AA21" s="197">
        <v>100</v>
      </c>
      <c r="AB21" s="197">
        <v>80</v>
      </c>
      <c r="AC21" s="197">
        <v>80</v>
      </c>
      <c r="AD21" s="198">
        <v>89</v>
      </c>
      <c r="AE21" s="196">
        <v>115</v>
      </c>
      <c r="AF21" s="197">
        <v>113</v>
      </c>
      <c r="AG21" s="197">
        <v>90</v>
      </c>
      <c r="AH21" s="197">
        <v>89</v>
      </c>
      <c r="AI21" s="198">
        <v>98</v>
      </c>
      <c r="AJ21" s="196">
        <v>147</v>
      </c>
      <c r="AK21" s="197">
        <v>150</v>
      </c>
      <c r="AL21" s="197">
        <v>147</v>
      </c>
      <c r="AM21" s="197">
        <v>124</v>
      </c>
      <c r="AN21" s="198">
        <v>125</v>
      </c>
      <c r="AP21" s="144"/>
      <c r="AQ21" s="209"/>
      <c r="AR21" s="144"/>
      <c r="AS21" s="159"/>
      <c r="AT21" s="144"/>
      <c r="AU21" s="135"/>
      <c r="AV21" s="144"/>
      <c r="AW21" s="179"/>
      <c r="AZ21" s="91"/>
      <c r="BA21" s="163"/>
      <c r="BB21" s="164"/>
      <c r="BC21" s="167"/>
    </row>
    <row r="22" spans="1:66" x14ac:dyDescent="0.2">
      <c r="A22" s="103">
        <v>36788</v>
      </c>
      <c r="B22" s="171">
        <v>205</v>
      </c>
      <c r="C22" s="172">
        <v>104</v>
      </c>
      <c r="D22" s="171">
        <v>210</v>
      </c>
      <c r="E22" s="173">
        <v>110</v>
      </c>
      <c r="F22" s="171">
        <v>169</v>
      </c>
      <c r="G22" s="171">
        <v>227</v>
      </c>
      <c r="H22" s="170">
        <v>214</v>
      </c>
      <c r="I22" s="170"/>
      <c r="J22" s="170">
        <v>179</v>
      </c>
      <c r="K22" s="170">
        <v>169</v>
      </c>
      <c r="L22" s="170"/>
      <c r="M22" s="170">
        <v>228</v>
      </c>
      <c r="N22" s="102">
        <f t="shared" si="0"/>
        <v>36788</v>
      </c>
      <c r="O22">
        <v>216</v>
      </c>
      <c r="P22" s="196">
        <v>150</v>
      </c>
      <c r="Q22" s="197">
        <v>155</v>
      </c>
      <c r="R22" s="197">
        <v>150</v>
      </c>
      <c r="S22" s="197">
        <v>140</v>
      </c>
      <c r="T22" s="198">
        <v>140</v>
      </c>
      <c r="U22" s="196">
        <v>119</v>
      </c>
      <c r="V22" s="197">
        <v>119.5</v>
      </c>
      <c r="W22" s="197">
        <v>110</v>
      </c>
      <c r="X22" s="197">
        <v>105</v>
      </c>
      <c r="Y22" s="198">
        <v>113</v>
      </c>
      <c r="Z22" s="196">
        <v>105</v>
      </c>
      <c r="AA22" s="197">
        <v>98</v>
      </c>
      <c r="AB22" s="197">
        <v>80</v>
      </c>
      <c r="AC22" s="197">
        <v>80</v>
      </c>
      <c r="AD22" s="198">
        <v>87</v>
      </c>
      <c r="AE22" s="196">
        <v>114</v>
      </c>
      <c r="AF22" s="197">
        <v>110</v>
      </c>
      <c r="AG22" s="197">
        <v>89</v>
      </c>
      <c r="AH22" s="197">
        <v>88</v>
      </c>
      <c r="AI22" s="198">
        <v>95</v>
      </c>
      <c r="AJ22" s="196">
        <v>147</v>
      </c>
      <c r="AK22" s="197">
        <v>149</v>
      </c>
      <c r="AL22" s="197">
        <v>147</v>
      </c>
      <c r="AM22" s="197">
        <v>126</v>
      </c>
      <c r="AN22" s="198">
        <v>124</v>
      </c>
      <c r="AP22" s="144"/>
      <c r="AQ22" s="209"/>
      <c r="AR22" s="144"/>
      <c r="AS22" s="136"/>
      <c r="AT22" s="144"/>
      <c r="AU22" s="136"/>
      <c r="AV22" s="144"/>
      <c r="AW22" s="49"/>
      <c r="AZ22" s="91"/>
      <c r="BA22" s="163"/>
      <c r="BB22" s="164"/>
      <c r="BC22" s="167"/>
      <c r="BN22">
        <f>SUM(BN18:BN20)/SUM(BM18:BM20)</f>
        <v>89.666666666666671</v>
      </c>
    </row>
    <row r="23" spans="1:66" x14ac:dyDescent="0.2">
      <c r="A23" s="103">
        <v>36789</v>
      </c>
      <c r="B23" s="171">
        <v>206</v>
      </c>
      <c r="C23" s="172">
        <v>100</v>
      </c>
      <c r="D23" s="171">
        <v>215</v>
      </c>
      <c r="E23" s="173">
        <v>110</v>
      </c>
      <c r="F23" s="171">
        <v>229</v>
      </c>
      <c r="G23" s="171">
        <v>227</v>
      </c>
      <c r="H23" s="170">
        <v>225</v>
      </c>
      <c r="I23" s="170"/>
      <c r="J23" s="170">
        <v>211</v>
      </c>
      <c r="K23" s="170">
        <v>229</v>
      </c>
      <c r="L23" s="170"/>
      <c r="M23" s="170">
        <v>244</v>
      </c>
      <c r="N23" s="102">
        <f t="shared" si="0"/>
        <v>36789</v>
      </c>
      <c r="O23">
        <v>229</v>
      </c>
      <c r="P23" s="196">
        <v>128</v>
      </c>
      <c r="Q23" s="197">
        <v>130</v>
      </c>
      <c r="R23" s="197">
        <v>127</v>
      </c>
      <c r="S23" s="197">
        <v>121</v>
      </c>
      <c r="T23" s="198">
        <v>118</v>
      </c>
      <c r="U23" s="196">
        <v>114</v>
      </c>
      <c r="V23" s="197">
        <v>114.5</v>
      </c>
      <c r="W23" s="197">
        <v>106</v>
      </c>
      <c r="X23" s="197">
        <v>101</v>
      </c>
      <c r="Y23" s="198">
        <v>107</v>
      </c>
      <c r="Z23" s="196">
        <v>105</v>
      </c>
      <c r="AA23" s="197">
        <v>98</v>
      </c>
      <c r="AB23" s="197">
        <v>76</v>
      </c>
      <c r="AC23" s="197">
        <v>77</v>
      </c>
      <c r="AD23" s="198">
        <v>85</v>
      </c>
      <c r="AE23" s="196">
        <v>110</v>
      </c>
      <c r="AF23" s="197">
        <v>106</v>
      </c>
      <c r="AG23" s="197">
        <v>85</v>
      </c>
      <c r="AH23" s="197">
        <v>85</v>
      </c>
      <c r="AI23" s="198">
        <v>92</v>
      </c>
      <c r="AJ23" s="196">
        <v>145</v>
      </c>
      <c r="AK23" s="197">
        <v>146</v>
      </c>
      <c r="AL23" s="197">
        <v>144</v>
      </c>
      <c r="AM23" s="197">
        <v>122</v>
      </c>
      <c r="AN23" s="198">
        <v>122</v>
      </c>
      <c r="AP23" s="144"/>
      <c r="AQ23" s="209"/>
      <c r="AR23" s="144"/>
      <c r="AS23" s="136"/>
      <c r="AT23" s="144"/>
      <c r="AU23" s="136"/>
      <c r="AV23" s="144"/>
      <c r="AW23" s="49"/>
      <c r="AZ23" s="91"/>
      <c r="BA23" s="163">
        <f>86+94+110+99</f>
        <v>389</v>
      </c>
      <c r="BB23" s="164"/>
      <c r="BC23" s="167" t="e">
        <f>GROWTH(AY23:AY25,AX23:AX25,BA23)</f>
        <v>#VALUE!</v>
      </c>
    </row>
    <row r="24" spans="1:66" x14ac:dyDescent="0.2">
      <c r="A24" s="103">
        <v>36790</v>
      </c>
      <c r="B24" s="171">
        <v>174</v>
      </c>
      <c r="C24" s="172">
        <v>85</v>
      </c>
      <c r="D24" s="171">
        <v>179</v>
      </c>
      <c r="E24" s="173">
        <v>96</v>
      </c>
      <c r="F24" s="142">
        <v>144</v>
      </c>
      <c r="G24" s="171">
        <v>184</v>
      </c>
      <c r="H24" s="170">
        <v>134</v>
      </c>
      <c r="I24" s="170"/>
      <c r="J24" s="170">
        <v>34</v>
      </c>
      <c r="K24" s="170">
        <v>144</v>
      </c>
      <c r="L24" s="170"/>
      <c r="M24" s="170">
        <v>93</v>
      </c>
      <c r="N24" s="102">
        <f t="shared" si="0"/>
        <v>36790</v>
      </c>
      <c r="O24">
        <v>144</v>
      </c>
      <c r="P24" s="196">
        <v>104</v>
      </c>
      <c r="Q24" s="197">
        <v>108</v>
      </c>
      <c r="R24" s="197">
        <v>23</v>
      </c>
      <c r="S24" s="197">
        <v>104</v>
      </c>
      <c r="T24" s="198">
        <v>102</v>
      </c>
      <c r="U24" s="196">
        <v>107</v>
      </c>
      <c r="V24" s="197">
        <v>108</v>
      </c>
      <c r="W24" s="197">
        <v>97</v>
      </c>
      <c r="X24" s="197">
        <v>92</v>
      </c>
      <c r="Y24" s="198">
        <v>100</v>
      </c>
      <c r="Z24" s="196">
        <v>102</v>
      </c>
      <c r="AA24" s="197">
        <v>97</v>
      </c>
      <c r="AB24" s="197">
        <v>71</v>
      </c>
      <c r="AC24" s="197">
        <v>72</v>
      </c>
      <c r="AD24" s="198">
        <v>83</v>
      </c>
      <c r="AE24" s="196">
        <v>105</v>
      </c>
      <c r="AF24" s="197">
        <v>102</v>
      </c>
      <c r="AG24" s="197">
        <v>79</v>
      </c>
      <c r="AH24" s="197">
        <v>78</v>
      </c>
      <c r="AI24" s="198">
        <v>89</v>
      </c>
      <c r="AJ24" s="196">
        <v>143</v>
      </c>
      <c r="AK24" s="197">
        <v>145</v>
      </c>
      <c r="AL24" s="197">
        <v>140</v>
      </c>
      <c r="AM24" s="197">
        <v>120</v>
      </c>
      <c r="AN24" s="198">
        <v>120</v>
      </c>
      <c r="AP24" s="144"/>
      <c r="AQ24" s="209"/>
      <c r="AR24" s="144"/>
      <c r="AS24" s="136"/>
      <c r="AT24" s="144"/>
      <c r="AU24" s="136"/>
      <c r="AV24" s="144"/>
      <c r="AW24" s="49"/>
      <c r="AZ24" s="91"/>
      <c r="BA24" s="163"/>
      <c r="BB24" s="164"/>
      <c r="BC24" s="167"/>
    </row>
    <row r="25" spans="1:66" x14ac:dyDescent="0.2">
      <c r="A25" s="103">
        <v>36791</v>
      </c>
      <c r="B25" s="171">
        <v>105</v>
      </c>
      <c r="C25" s="172">
        <v>70</v>
      </c>
      <c r="D25" s="171">
        <v>111</v>
      </c>
      <c r="E25" s="173">
        <v>80</v>
      </c>
      <c r="F25" s="142">
        <v>100</v>
      </c>
      <c r="G25" s="171">
        <v>101</v>
      </c>
      <c r="H25" s="170">
        <v>97</v>
      </c>
      <c r="I25" s="170"/>
      <c r="J25" s="170">
        <v>67</v>
      </c>
      <c r="K25" s="170">
        <v>100</v>
      </c>
      <c r="L25" s="170"/>
      <c r="M25" s="170">
        <v>116</v>
      </c>
      <c r="N25" s="102">
        <f t="shared" si="0"/>
        <v>36791</v>
      </c>
      <c r="O25">
        <v>99.5</v>
      </c>
      <c r="P25" s="196">
        <v>99</v>
      </c>
      <c r="Q25" s="197">
        <v>100</v>
      </c>
      <c r="R25" s="197"/>
      <c r="S25" s="197"/>
      <c r="T25" s="198"/>
      <c r="U25" s="196">
        <v>102</v>
      </c>
      <c r="V25" s="197">
        <v>103</v>
      </c>
      <c r="W25" s="197">
        <v>92</v>
      </c>
      <c r="X25" s="197">
        <v>90</v>
      </c>
      <c r="Y25" s="198">
        <v>98</v>
      </c>
      <c r="Z25" s="196">
        <v>94</v>
      </c>
      <c r="AA25" s="197">
        <v>92</v>
      </c>
      <c r="AB25" s="197"/>
      <c r="AC25" s="197">
        <v>72</v>
      </c>
      <c r="AD25" s="198">
        <v>82</v>
      </c>
      <c r="AE25" s="196">
        <v>100</v>
      </c>
      <c r="AF25" s="197">
        <v>98</v>
      </c>
      <c r="AG25" s="197"/>
      <c r="AH25" s="197">
        <v>78</v>
      </c>
      <c r="AI25" s="198">
        <v>87</v>
      </c>
      <c r="AJ25" s="196">
        <v>141</v>
      </c>
      <c r="AK25" s="197">
        <v>141</v>
      </c>
      <c r="AL25" s="197"/>
      <c r="AM25" s="197">
        <v>120</v>
      </c>
      <c r="AN25" s="198">
        <v>120</v>
      </c>
      <c r="AP25" s="144"/>
      <c r="AQ25" s="209"/>
      <c r="AR25" s="144"/>
      <c r="AS25" s="136"/>
      <c r="AT25" s="144"/>
      <c r="AU25" s="136"/>
      <c r="AV25" s="144"/>
      <c r="AW25" s="49"/>
      <c r="AZ25" s="160"/>
      <c r="BA25" s="165"/>
      <c r="BB25" s="166"/>
      <c r="BC25" s="168"/>
    </row>
    <row r="26" spans="1:66" x14ac:dyDescent="0.2">
      <c r="A26" s="103">
        <v>36792</v>
      </c>
      <c r="B26" s="171">
        <v>105</v>
      </c>
      <c r="C26" s="172">
        <v>70</v>
      </c>
      <c r="D26" s="171">
        <v>111</v>
      </c>
      <c r="E26" s="173">
        <v>80</v>
      </c>
      <c r="F26" s="142">
        <v>74</v>
      </c>
      <c r="G26" s="171">
        <v>101</v>
      </c>
      <c r="H26" s="170">
        <v>57</v>
      </c>
      <c r="I26" s="170"/>
      <c r="J26" s="170">
        <v>79</v>
      </c>
      <c r="K26" s="170">
        <v>74</v>
      </c>
      <c r="L26" s="170"/>
      <c r="M26" s="170">
        <v>151</v>
      </c>
      <c r="N26" s="102">
        <f t="shared" si="0"/>
        <v>36792</v>
      </c>
      <c r="O26">
        <v>74</v>
      </c>
      <c r="P26" s="196">
        <v>99</v>
      </c>
      <c r="Q26" s="197">
        <v>100</v>
      </c>
      <c r="R26" s="197"/>
      <c r="S26" s="197"/>
      <c r="T26" s="198"/>
      <c r="U26" s="196">
        <v>102</v>
      </c>
      <c r="V26" s="197">
        <v>103</v>
      </c>
      <c r="W26" s="197">
        <v>92</v>
      </c>
      <c r="X26" s="197">
        <v>90</v>
      </c>
      <c r="Y26" s="198">
        <v>98</v>
      </c>
      <c r="Z26" s="196">
        <v>94</v>
      </c>
      <c r="AA26" s="197">
        <v>92</v>
      </c>
      <c r="AB26" s="197"/>
      <c r="AC26" s="197">
        <v>72</v>
      </c>
      <c r="AD26" s="198">
        <v>82</v>
      </c>
      <c r="AE26" s="196">
        <v>100</v>
      </c>
      <c r="AF26" s="197">
        <v>98</v>
      </c>
      <c r="AG26" s="197">
        <v>79</v>
      </c>
      <c r="AH26" s="197">
        <v>78</v>
      </c>
      <c r="AI26" s="198">
        <v>87</v>
      </c>
      <c r="AJ26" s="196">
        <v>141</v>
      </c>
      <c r="AK26" s="197">
        <v>141</v>
      </c>
      <c r="AL26" s="197">
        <v>140</v>
      </c>
      <c r="AM26" s="197">
        <v>120</v>
      </c>
      <c r="AN26" s="198">
        <v>120</v>
      </c>
      <c r="AP26" s="144"/>
      <c r="AQ26" s="209"/>
      <c r="AR26" s="144"/>
      <c r="AS26" s="136"/>
      <c r="AT26" s="144"/>
      <c r="AU26" s="136"/>
      <c r="AV26" s="144"/>
      <c r="AW26" s="49"/>
    </row>
    <row r="27" spans="1:66" x14ac:dyDescent="0.2">
      <c r="A27" s="103">
        <v>36793</v>
      </c>
      <c r="B27" s="171"/>
      <c r="C27" s="172">
        <v>75</v>
      </c>
      <c r="D27" s="171"/>
      <c r="E27" s="173">
        <v>82</v>
      </c>
      <c r="F27" s="142"/>
      <c r="G27" s="171"/>
      <c r="H27" s="170"/>
      <c r="I27" s="170"/>
      <c r="J27" s="170"/>
      <c r="K27" s="170"/>
      <c r="L27" s="170"/>
      <c r="M27" s="170"/>
      <c r="N27" s="102">
        <f t="shared" si="0"/>
        <v>36793</v>
      </c>
      <c r="P27" s="196"/>
      <c r="Q27" s="197"/>
      <c r="R27" s="197"/>
      <c r="S27" s="197"/>
      <c r="T27" s="198"/>
      <c r="U27" s="196"/>
      <c r="V27" s="197"/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P27" s="144"/>
      <c r="AQ27" s="209"/>
      <c r="AR27" s="144"/>
      <c r="AS27" s="159"/>
      <c r="AT27" s="144"/>
      <c r="AU27" s="135"/>
      <c r="AV27" s="144"/>
      <c r="AW27" s="179"/>
    </row>
    <row r="28" spans="1:66" x14ac:dyDescent="0.2">
      <c r="A28" s="103">
        <v>36794</v>
      </c>
      <c r="B28" s="171">
        <v>93</v>
      </c>
      <c r="C28" s="172">
        <v>75</v>
      </c>
      <c r="D28" s="171">
        <v>100</v>
      </c>
      <c r="E28" s="173">
        <v>82</v>
      </c>
      <c r="F28" s="142">
        <v>113</v>
      </c>
      <c r="G28" s="171">
        <v>93</v>
      </c>
      <c r="H28" s="170">
        <v>102</v>
      </c>
      <c r="I28" s="170"/>
      <c r="J28" s="170">
        <v>147</v>
      </c>
      <c r="K28" s="170">
        <v>113</v>
      </c>
      <c r="L28" s="170"/>
      <c r="M28" s="205">
        <v>198</v>
      </c>
      <c r="N28" s="102">
        <f t="shared" si="0"/>
        <v>36794</v>
      </c>
      <c r="O28">
        <v>113</v>
      </c>
      <c r="P28" s="196">
        <v>105</v>
      </c>
      <c r="Q28" s="197">
        <v>108</v>
      </c>
      <c r="R28" s="197">
        <v>100</v>
      </c>
      <c r="S28" s="197">
        <v>94</v>
      </c>
      <c r="T28" s="198"/>
      <c r="U28" s="196">
        <v>112</v>
      </c>
      <c r="V28" s="197">
        <v>115</v>
      </c>
      <c r="W28" s="197">
        <v>106</v>
      </c>
      <c r="X28" s="197">
        <v>100</v>
      </c>
      <c r="Y28" s="198">
        <v>110</v>
      </c>
      <c r="Z28" s="196">
        <v>101</v>
      </c>
      <c r="AA28" s="197">
        <v>100</v>
      </c>
      <c r="AB28" s="197">
        <v>78</v>
      </c>
      <c r="AC28" s="197">
        <v>81</v>
      </c>
      <c r="AD28" s="198">
        <v>89</v>
      </c>
      <c r="AE28" s="196">
        <v>109</v>
      </c>
      <c r="AF28" s="197">
        <v>109</v>
      </c>
      <c r="AG28" s="197">
        <v>87</v>
      </c>
      <c r="AH28" s="197">
        <v>86</v>
      </c>
      <c r="AI28" s="198">
        <v>97</v>
      </c>
      <c r="AJ28" s="196">
        <v>144</v>
      </c>
      <c r="AK28" s="197">
        <v>144</v>
      </c>
      <c r="AL28" s="197">
        <v>143</v>
      </c>
      <c r="AM28" s="197">
        <v>124</v>
      </c>
      <c r="AN28" s="198">
        <v>124</v>
      </c>
      <c r="AP28" s="144"/>
      <c r="AQ28" s="209"/>
      <c r="AR28" s="144"/>
      <c r="AS28" s="159"/>
      <c r="AT28" s="144"/>
      <c r="AU28" s="135"/>
      <c r="AV28" s="144"/>
      <c r="AW28" s="179"/>
    </row>
    <row r="29" spans="1:66" x14ac:dyDescent="0.2">
      <c r="A29" s="103">
        <v>36795</v>
      </c>
      <c r="B29" s="171">
        <v>105</v>
      </c>
      <c r="C29" s="172">
        <v>71</v>
      </c>
      <c r="D29" s="171">
        <v>110</v>
      </c>
      <c r="E29" s="173">
        <v>72.5</v>
      </c>
      <c r="F29" s="142">
        <v>116</v>
      </c>
      <c r="G29" s="171">
        <v>99</v>
      </c>
      <c r="H29" s="170">
        <v>108</v>
      </c>
      <c r="I29" s="170"/>
      <c r="J29" s="170">
        <v>114</v>
      </c>
      <c r="K29" s="170">
        <v>116</v>
      </c>
      <c r="L29" s="170"/>
      <c r="M29" s="205">
        <v>162</v>
      </c>
      <c r="N29" s="102">
        <f t="shared" si="0"/>
        <v>36795</v>
      </c>
      <c r="O29">
        <v>115</v>
      </c>
      <c r="P29" s="196"/>
      <c r="Q29" s="197"/>
      <c r="R29" s="197"/>
      <c r="S29" s="197"/>
      <c r="T29" s="198"/>
      <c r="U29" s="196">
        <v>121</v>
      </c>
      <c r="V29" s="197">
        <v>124</v>
      </c>
      <c r="W29" s="197">
        <v>109</v>
      </c>
      <c r="X29" s="197">
        <v>105</v>
      </c>
      <c r="Y29" s="198">
        <v>121</v>
      </c>
      <c r="Z29" s="196">
        <v>105</v>
      </c>
      <c r="AA29" s="197">
        <v>108</v>
      </c>
      <c r="AB29" s="197">
        <v>83</v>
      </c>
      <c r="AC29" s="197">
        <v>85</v>
      </c>
      <c r="AD29" s="198">
        <v>94</v>
      </c>
      <c r="AE29" s="196">
        <v>113</v>
      </c>
      <c r="AF29" s="197">
        <v>115</v>
      </c>
      <c r="AG29" s="197">
        <v>91</v>
      </c>
      <c r="AH29" s="197">
        <v>91</v>
      </c>
      <c r="AI29" s="198">
        <v>103</v>
      </c>
      <c r="AJ29" s="196">
        <v>145</v>
      </c>
      <c r="AK29" s="197">
        <v>145</v>
      </c>
      <c r="AL29" s="197">
        <v>148</v>
      </c>
      <c r="AM29" s="197">
        <v>124</v>
      </c>
      <c r="AN29" s="198">
        <v>124</v>
      </c>
      <c r="AP29" s="144"/>
      <c r="AQ29" s="209"/>
      <c r="AR29" s="144"/>
      <c r="AS29" s="159"/>
      <c r="AT29" s="144"/>
      <c r="AU29" s="135"/>
      <c r="AV29" s="144"/>
      <c r="AW29" s="179"/>
    </row>
    <row r="30" spans="1:66" x14ac:dyDescent="0.2">
      <c r="A30" s="103">
        <v>36796</v>
      </c>
      <c r="B30" s="171">
        <v>105</v>
      </c>
      <c r="C30" s="172">
        <v>73</v>
      </c>
      <c r="D30" s="171">
        <v>112</v>
      </c>
      <c r="E30" s="173">
        <v>78</v>
      </c>
      <c r="F30" s="142">
        <v>132</v>
      </c>
      <c r="G30" s="171">
        <v>91</v>
      </c>
      <c r="H30" s="170">
        <v>113</v>
      </c>
      <c r="I30" s="170">
        <v>61</v>
      </c>
      <c r="J30" s="170">
        <v>78</v>
      </c>
      <c r="K30" s="170">
        <v>132</v>
      </c>
      <c r="L30" s="170">
        <v>70</v>
      </c>
      <c r="M30" s="205">
        <v>141</v>
      </c>
      <c r="N30" s="102">
        <f t="shared" si="0"/>
        <v>36796</v>
      </c>
      <c r="O30">
        <v>132</v>
      </c>
      <c r="P30" s="196"/>
      <c r="Q30" s="197"/>
      <c r="R30" s="197"/>
      <c r="S30" s="197"/>
      <c r="T30" s="198"/>
      <c r="U30" s="196">
        <v>123</v>
      </c>
      <c r="V30" s="197">
        <v>127</v>
      </c>
      <c r="W30" s="197">
        <v>109</v>
      </c>
      <c r="X30" s="197">
        <v>105</v>
      </c>
      <c r="Y30" s="198">
        <v>124</v>
      </c>
      <c r="Z30" s="196">
        <v>105</v>
      </c>
      <c r="AA30" s="197">
        <v>108</v>
      </c>
      <c r="AB30" s="197">
        <v>84</v>
      </c>
      <c r="AC30" s="197">
        <v>85</v>
      </c>
      <c r="AD30" s="198">
        <v>96</v>
      </c>
      <c r="AE30" s="196">
        <v>114</v>
      </c>
      <c r="AF30" s="197">
        <v>116</v>
      </c>
      <c r="AG30" s="197">
        <v>92</v>
      </c>
      <c r="AH30" s="197">
        <v>91</v>
      </c>
      <c r="AI30" s="198">
        <v>105</v>
      </c>
      <c r="AJ30" s="196">
        <v>147</v>
      </c>
      <c r="AK30" s="197">
        <v>147</v>
      </c>
      <c r="AL30" s="197">
        <v>148</v>
      </c>
      <c r="AM30" s="197">
        <v>128</v>
      </c>
      <c r="AN30" s="198">
        <v>128</v>
      </c>
      <c r="AP30" s="144"/>
      <c r="AQ30" s="209"/>
      <c r="AR30" s="144"/>
      <c r="AS30" s="159"/>
      <c r="AT30" s="144"/>
      <c r="AU30" s="135"/>
      <c r="AV30" s="144"/>
      <c r="AW30" s="179"/>
    </row>
    <row r="31" spans="1:66" x14ac:dyDescent="0.2">
      <c r="A31" s="103">
        <v>36797</v>
      </c>
      <c r="B31" s="171">
        <v>106</v>
      </c>
      <c r="C31" s="172">
        <v>76</v>
      </c>
      <c r="D31" s="171">
        <v>114</v>
      </c>
      <c r="E31" s="173">
        <v>83</v>
      </c>
      <c r="F31" s="142"/>
      <c r="G31" s="171">
        <v>95</v>
      </c>
      <c r="H31" s="170"/>
      <c r="I31" s="170"/>
      <c r="J31" s="170"/>
      <c r="K31" s="170"/>
      <c r="L31" s="170"/>
      <c r="M31" s="205"/>
      <c r="N31" s="102">
        <f t="shared" si="0"/>
        <v>36797</v>
      </c>
      <c r="O31">
        <v>103</v>
      </c>
      <c r="P31" s="196"/>
      <c r="Q31" s="197"/>
      <c r="R31" s="197"/>
      <c r="S31" s="197"/>
      <c r="T31" s="198"/>
      <c r="U31" s="196">
        <v>123</v>
      </c>
      <c r="V31" s="197">
        <v>127</v>
      </c>
      <c r="W31" s="197">
        <v>113</v>
      </c>
      <c r="X31" s="197">
        <v>107</v>
      </c>
      <c r="Y31" s="198">
        <v>124</v>
      </c>
      <c r="Z31" s="196">
        <v>110</v>
      </c>
      <c r="AA31" s="197">
        <v>108</v>
      </c>
      <c r="AB31" s="197">
        <v>83</v>
      </c>
      <c r="AC31" s="197">
        <v>83</v>
      </c>
      <c r="AD31" s="198">
        <v>102</v>
      </c>
      <c r="AE31" s="196">
        <v>114</v>
      </c>
      <c r="AF31" s="197">
        <v>116</v>
      </c>
      <c r="AG31" s="197">
        <v>92</v>
      </c>
      <c r="AH31" s="197">
        <v>90</v>
      </c>
      <c r="AI31" s="198">
        <v>109</v>
      </c>
      <c r="AJ31" s="196">
        <v>147</v>
      </c>
      <c r="AK31" s="197">
        <v>147</v>
      </c>
      <c r="AL31" s="197">
        <v>149</v>
      </c>
      <c r="AM31" s="197">
        <v>128</v>
      </c>
      <c r="AN31" s="198">
        <v>128</v>
      </c>
      <c r="AQ31" s="209"/>
      <c r="AS31" s="159"/>
      <c r="AU31" s="135"/>
      <c r="AW31" s="135"/>
    </row>
    <row r="32" spans="1:66" x14ac:dyDescent="0.2">
      <c r="A32" s="103">
        <v>36798</v>
      </c>
      <c r="B32" s="171">
        <v>107</v>
      </c>
      <c r="C32" s="172">
        <v>81</v>
      </c>
      <c r="D32" s="171">
        <v>115</v>
      </c>
      <c r="E32" s="173">
        <v>85</v>
      </c>
      <c r="F32" s="142"/>
      <c r="G32" s="171">
        <v>112</v>
      </c>
      <c r="H32" s="170"/>
      <c r="I32" s="170"/>
      <c r="J32" s="170"/>
      <c r="K32" s="170"/>
      <c r="L32" s="170"/>
      <c r="M32" s="205"/>
      <c r="N32" s="102">
        <f t="shared" si="0"/>
        <v>36798</v>
      </c>
      <c r="O32">
        <v>97</v>
      </c>
      <c r="P32" s="196"/>
      <c r="Q32" s="197"/>
      <c r="R32" s="197"/>
      <c r="S32" s="197"/>
      <c r="T32" s="198"/>
      <c r="U32" s="196">
        <v>123</v>
      </c>
      <c r="V32" s="197">
        <v>127</v>
      </c>
      <c r="W32" s="207">
        <v>113</v>
      </c>
      <c r="X32" s="197">
        <v>107</v>
      </c>
      <c r="Y32" s="198">
        <v>124</v>
      </c>
      <c r="Z32" s="196">
        <v>112</v>
      </c>
      <c r="AA32" s="197">
        <v>111</v>
      </c>
      <c r="AB32" s="197">
        <v>84</v>
      </c>
      <c r="AC32" s="197">
        <v>83</v>
      </c>
      <c r="AD32" s="198">
        <v>102</v>
      </c>
      <c r="AE32" s="196">
        <v>114</v>
      </c>
      <c r="AF32" s="197">
        <v>116</v>
      </c>
      <c r="AG32" s="197">
        <v>92</v>
      </c>
      <c r="AH32" s="197">
        <v>90</v>
      </c>
      <c r="AI32" s="198">
        <v>109</v>
      </c>
      <c r="AJ32" s="196">
        <v>147</v>
      </c>
      <c r="AK32" s="197">
        <v>147</v>
      </c>
      <c r="AL32" s="197">
        <v>149</v>
      </c>
      <c r="AM32" s="197">
        <v>128</v>
      </c>
      <c r="AN32" s="198">
        <v>128</v>
      </c>
      <c r="AQ32" s="209"/>
      <c r="AS32" s="159"/>
      <c r="AU32" s="135"/>
      <c r="AW32" s="135"/>
      <c r="BB32" t="s">
        <v>38</v>
      </c>
      <c r="BC32" t="s">
        <v>39</v>
      </c>
    </row>
    <row r="33" spans="1:66" x14ac:dyDescent="0.2">
      <c r="A33" s="103">
        <v>36799</v>
      </c>
      <c r="B33" s="171">
        <v>107</v>
      </c>
      <c r="C33" s="172">
        <v>81</v>
      </c>
      <c r="D33" s="171">
        <v>115</v>
      </c>
      <c r="E33" s="173">
        <v>85</v>
      </c>
      <c r="F33" s="142"/>
      <c r="G33" s="171">
        <v>112</v>
      </c>
      <c r="H33" s="170"/>
      <c r="I33" s="170"/>
      <c r="J33" s="170"/>
      <c r="K33" s="170"/>
      <c r="L33" s="170"/>
      <c r="M33" s="205"/>
      <c r="N33" s="102">
        <f t="shared" si="0"/>
        <v>36799</v>
      </c>
      <c r="O33">
        <v>92</v>
      </c>
      <c r="P33" s="196"/>
      <c r="Q33" s="197"/>
      <c r="R33" s="197"/>
      <c r="S33" s="197"/>
      <c r="T33" s="198"/>
      <c r="U33" s="196">
        <v>123</v>
      </c>
      <c r="V33" s="197">
        <v>127</v>
      </c>
      <c r="W33" s="197">
        <v>113</v>
      </c>
      <c r="X33" s="197">
        <v>107</v>
      </c>
      <c r="Y33" s="198">
        <v>124</v>
      </c>
      <c r="Z33" s="196">
        <v>112</v>
      </c>
      <c r="AA33" s="197">
        <v>111</v>
      </c>
      <c r="AB33" s="197">
        <v>84</v>
      </c>
      <c r="AC33" s="197">
        <v>83</v>
      </c>
      <c r="AD33" s="198">
        <v>102</v>
      </c>
      <c r="AE33" s="196">
        <v>114</v>
      </c>
      <c r="AF33" s="197">
        <v>116</v>
      </c>
      <c r="AG33" s="197">
        <v>92</v>
      </c>
      <c r="AH33" s="197">
        <v>90</v>
      </c>
      <c r="AI33" s="198">
        <v>109</v>
      </c>
      <c r="AJ33" s="196">
        <v>147</v>
      </c>
      <c r="AK33" s="197">
        <v>147</v>
      </c>
      <c r="AL33" s="197">
        <v>149</v>
      </c>
      <c r="AM33" s="197">
        <v>128</v>
      </c>
      <c r="AN33" s="198">
        <v>128</v>
      </c>
      <c r="AQ33" s="209"/>
      <c r="AS33" s="159"/>
      <c r="AU33" s="135"/>
      <c r="AW33" s="135"/>
      <c r="BB33">
        <v>0.58099999999999996</v>
      </c>
      <c r="BC33">
        <v>0.41899999999999998</v>
      </c>
    </row>
    <row r="34" spans="1:66" x14ac:dyDescent="0.2">
      <c r="A34" s="103"/>
      <c r="B34" s="175"/>
      <c r="C34" s="176"/>
      <c r="D34" s="175"/>
      <c r="E34" s="176"/>
      <c r="F34" s="151"/>
      <c r="G34" s="177"/>
      <c r="H34" s="175"/>
      <c r="I34" s="175"/>
      <c r="J34" s="175"/>
      <c r="K34" s="175"/>
      <c r="L34" s="175"/>
      <c r="M34" s="206"/>
      <c r="N34" s="102"/>
      <c r="P34" s="201"/>
      <c r="Q34" s="202"/>
      <c r="R34" s="202"/>
      <c r="S34" s="202"/>
      <c r="T34" s="203"/>
      <c r="U34" s="201"/>
      <c r="V34" s="202"/>
      <c r="W34" s="202"/>
      <c r="X34" s="202"/>
      <c r="Y34" s="203"/>
      <c r="Z34" s="201"/>
      <c r="AA34" s="202"/>
      <c r="AB34" s="202"/>
      <c r="AC34" s="202"/>
      <c r="AD34" s="203"/>
      <c r="AE34" s="201"/>
      <c r="AF34" s="202"/>
      <c r="AG34" s="202"/>
      <c r="AH34" s="202"/>
      <c r="AI34" s="203"/>
      <c r="AJ34" s="201"/>
      <c r="AK34" s="202"/>
      <c r="AL34" s="202"/>
      <c r="AM34" s="202"/>
      <c r="AN34" s="203"/>
      <c r="AQ34" s="178"/>
      <c r="AS34" s="178"/>
      <c r="AU34" s="135"/>
      <c r="AW34" s="135"/>
    </row>
    <row r="35" spans="1:66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133.30000000000001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209"/>
      <c r="AU35" s="136"/>
      <c r="AV35" s="136"/>
      <c r="AW35" s="136"/>
      <c r="BA35" t="s">
        <v>41</v>
      </c>
      <c r="BB35">
        <v>118</v>
      </c>
      <c r="BC35">
        <v>92</v>
      </c>
      <c r="BE35" s="21">
        <f>+BB33*BB35+BC33*BC35</f>
        <v>107.10599999999999</v>
      </c>
    </row>
    <row r="36" spans="1:66" x14ac:dyDescent="0.2">
      <c r="A36" s="81" t="s">
        <v>57</v>
      </c>
      <c r="B36" s="21">
        <f t="shared" ref="B36:M36" si="1">AVERAGE(B4:B33)</f>
        <v>136.52000000000001</v>
      </c>
      <c r="C36" s="21">
        <f t="shared" si="1"/>
        <v>87.63333333333334</v>
      </c>
      <c r="D36" s="21">
        <f t="shared" si="1"/>
        <v>140.6</v>
      </c>
      <c r="E36" s="21">
        <f t="shared" si="1"/>
        <v>92.316666666666663</v>
      </c>
      <c r="F36" s="21">
        <f t="shared" si="1"/>
        <v>126.59090909090909</v>
      </c>
      <c r="G36" s="21">
        <f t="shared" si="1"/>
        <v>137.36000000000001</v>
      </c>
      <c r="H36" s="21">
        <f t="shared" si="1"/>
        <v>131.45454545454547</v>
      </c>
      <c r="I36" s="21">
        <f t="shared" si="1"/>
        <v>66</v>
      </c>
      <c r="J36" s="21">
        <f t="shared" si="1"/>
        <v>142</v>
      </c>
      <c r="K36" s="21">
        <f t="shared" si="1"/>
        <v>126.18181818181819</v>
      </c>
      <c r="L36" s="21">
        <f t="shared" si="1"/>
        <v>91.125</v>
      </c>
      <c r="M36" s="21">
        <f t="shared" si="1"/>
        <v>189.27272727272728</v>
      </c>
      <c r="P36" s="21">
        <f t="shared" ref="P36:AN36" si="2">AVERAGE(P4:P33)</f>
        <v>138.42105263157896</v>
      </c>
      <c r="Q36" s="21">
        <f t="shared" si="2"/>
        <v>140.31578947368422</v>
      </c>
      <c r="R36" s="21">
        <f t="shared" si="2"/>
        <v>132.64705882352942</v>
      </c>
      <c r="S36" s="21">
        <f t="shared" si="2"/>
        <v>132.23529411764707</v>
      </c>
      <c r="T36" s="21">
        <f t="shared" si="2"/>
        <v>138.1875</v>
      </c>
      <c r="U36" s="21">
        <f t="shared" si="2"/>
        <v>120.20833333333333</v>
      </c>
      <c r="V36" s="21">
        <f t="shared" si="2"/>
        <v>121.3125</v>
      </c>
      <c r="W36" s="21">
        <f t="shared" si="2"/>
        <v>107.08333333333333</v>
      </c>
      <c r="X36" s="21">
        <f t="shared" si="2"/>
        <v>104.58333333333333</v>
      </c>
      <c r="Y36" s="21">
        <f t="shared" si="2"/>
        <v>115.375</v>
      </c>
      <c r="Z36" s="21">
        <f t="shared" si="2"/>
        <v>105.27272727272727</v>
      </c>
      <c r="AA36" s="21">
        <f t="shared" si="2"/>
        <v>103.31818181818181</v>
      </c>
      <c r="AB36" s="21">
        <f t="shared" si="2"/>
        <v>79.973684210526315</v>
      </c>
      <c r="AC36" s="21">
        <f t="shared" si="2"/>
        <v>79.952380952380949</v>
      </c>
      <c r="AD36" s="21">
        <f t="shared" si="2"/>
        <v>90.61904761904762</v>
      </c>
      <c r="AE36" s="21">
        <f t="shared" si="2"/>
        <v>112.31944444444446</v>
      </c>
      <c r="AF36" s="21">
        <f t="shared" si="2"/>
        <v>111.56944444444446</v>
      </c>
      <c r="AG36" s="21">
        <f t="shared" si="2"/>
        <v>87.257575757575765</v>
      </c>
      <c r="AH36" s="21">
        <f t="shared" si="2"/>
        <v>86.594202898550719</v>
      </c>
      <c r="AI36" s="21">
        <f t="shared" si="2"/>
        <v>98.260869565217391</v>
      </c>
      <c r="AJ36" s="21">
        <f t="shared" si="2"/>
        <v>146.875</v>
      </c>
      <c r="AK36" s="21">
        <f t="shared" si="2"/>
        <v>148.04166666666666</v>
      </c>
      <c r="AL36" s="21">
        <f t="shared" si="2"/>
        <v>147.40909090909091</v>
      </c>
      <c r="AM36" s="21">
        <f t="shared" si="2"/>
        <v>125</v>
      </c>
      <c r="AN36" s="21">
        <f t="shared" si="2"/>
        <v>125.04347826086956</v>
      </c>
      <c r="AO36" s="49"/>
      <c r="AP36" s="144"/>
      <c r="AQ36" s="21"/>
      <c r="AU36" s="21"/>
      <c r="AV36" s="136"/>
      <c r="AW36" s="136"/>
      <c r="BA36" t="s">
        <v>333</v>
      </c>
      <c r="BB36">
        <v>100</v>
      </c>
      <c r="BC36">
        <v>60</v>
      </c>
      <c r="BE36" s="21">
        <f>+BB36*BB33+BC36*BC33</f>
        <v>83.24</v>
      </c>
    </row>
    <row r="37" spans="1:66" ht="13.5" thickBot="1" x14ac:dyDescent="0.25">
      <c r="A37" s="81" t="s">
        <v>137</v>
      </c>
      <c r="B37" s="21">
        <f t="shared" ref="B37:M37" si="3">MIN(B4:B33)</f>
        <v>85</v>
      </c>
      <c r="C37" s="21">
        <f t="shared" si="3"/>
        <v>64</v>
      </c>
      <c r="D37" s="21">
        <f t="shared" si="3"/>
        <v>90</v>
      </c>
      <c r="E37" s="21">
        <f t="shared" si="3"/>
        <v>65</v>
      </c>
      <c r="F37" s="21">
        <f t="shared" si="3"/>
        <v>60</v>
      </c>
      <c r="G37" s="21">
        <f t="shared" si="3"/>
        <v>79</v>
      </c>
      <c r="H37" s="21">
        <f t="shared" si="3"/>
        <v>54</v>
      </c>
      <c r="I37" s="21">
        <f t="shared" si="3"/>
        <v>32</v>
      </c>
      <c r="J37" s="21">
        <f t="shared" si="3"/>
        <v>11</v>
      </c>
      <c r="K37" s="21">
        <f t="shared" si="3"/>
        <v>60</v>
      </c>
      <c r="L37" s="21">
        <f t="shared" si="3"/>
        <v>54</v>
      </c>
      <c r="M37" s="21">
        <f t="shared" si="3"/>
        <v>93</v>
      </c>
      <c r="P37" s="21">
        <f t="shared" ref="P37:AN37" si="4">MIN(P4:P33)</f>
        <v>99</v>
      </c>
      <c r="Q37" s="21">
        <f t="shared" si="4"/>
        <v>100</v>
      </c>
      <c r="R37" s="21">
        <f t="shared" si="4"/>
        <v>23</v>
      </c>
      <c r="S37" s="21">
        <f t="shared" si="4"/>
        <v>94</v>
      </c>
      <c r="T37" s="21">
        <f t="shared" si="4"/>
        <v>102</v>
      </c>
      <c r="U37" s="21">
        <f t="shared" si="4"/>
        <v>102</v>
      </c>
      <c r="V37" s="21">
        <f t="shared" si="4"/>
        <v>102</v>
      </c>
      <c r="W37" s="21">
        <f t="shared" si="4"/>
        <v>88</v>
      </c>
      <c r="X37" s="21">
        <f t="shared" si="4"/>
        <v>89</v>
      </c>
      <c r="Y37" s="21">
        <f t="shared" si="4"/>
        <v>98</v>
      </c>
      <c r="Z37" s="21">
        <f t="shared" si="4"/>
        <v>94</v>
      </c>
      <c r="AA37" s="21">
        <f t="shared" si="4"/>
        <v>92</v>
      </c>
      <c r="AB37" s="21">
        <f t="shared" si="4"/>
        <v>71</v>
      </c>
      <c r="AC37" s="21">
        <f t="shared" si="4"/>
        <v>72</v>
      </c>
      <c r="AD37" s="21">
        <f t="shared" si="4"/>
        <v>77</v>
      </c>
      <c r="AE37" s="21">
        <f t="shared" si="4"/>
        <v>100</v>
      </c>
      <c r="AF37" s="21">
        <f t="shared" si="4"/>
        <v>98</v>
      </c>
      <c r="AG37" s="21">
        <f t="shared" si="4"/>
        <v>74</v>
      </c>
      <c r="AH37" s="21">
        <f t="shared" si="4"/>
        <v>76</v>
      </c>
      <c r="AI37" s="21">
        <f t="shared" si="4"/>
        <v>87</v>
      </c>
      <c r="AJ37" s="21">
        <f t="shared" si="4"/>
        <v>140</v>
      </c>
      <c r="AK37" s="21">
        <f t="shared" si="4"/>
        <v>140</v>
      </c>
      <c r="AL37" s="21">
        <f t="shared" si="4"/>
        <v>140</v>
      </c>
      <c r="AM37" s="21">
        <f t="shared" si="4"/>
        <v>120</v>
      </c>
      <c r="AN37" s="21">
        <f t="shared" si="4"/>
        <v>120</v>
      </c>
      <c r="AO37" s="49"/>
      <c r="AP37" s="49"/>
      <c r="AQ37" s="49"/>
      <c r="AR37" s="49"/>
      <c r="AS37" s="49"/>
      <c r="AT37" s="49"/>
      <c r="AU37" s="49"/>
    </row>
    <row r="38" spans="1:66" x14ac:dyDescent="0.2">
      <c r="A38" s="81" t="s">
        <v>138</v>
      </c>
      <c r="B38" s="21">
        <f t="shared" ref="B38:M38" si="5">MAX(B4:B33)</f>
        <v>206</v>
      </c>
      <c r="C38" s="21">
        <f t="shared" si="5"/>
        <v>125</v>
      </c>
      <c r="D38" s="21">
        <f t="shared" si="5"/>
        <v>215</v>
      </c>
      <c r="E38" s="21">
        <f t="shared" si="5"/>
        <v>130</v>
      </c>
      <c r="F38" s="21">
        <f t="shared" si="5"/>
        <v>229</v>
      </c>
      <c r="G38" s="21">
        <f t="shared" si="5"/>
        <v>227</v>
      </c>
      <c r="H38" s="21">
        <f t="shared" si="5"/>
        <v>225</v>
      </c>
      <c r="I38" s="21">
        <f t="shared" si="5"/>
        <v>108</v>
      </c>
      <c r="J38" s="21">
        <f t="shared" si="5"/>
        <v>231</v>
      </c>
      <c r="K38" s="21">
        <f t="shared" si="5"/>
        <v>229</v>
      </c>
      <c r="L38" s="21">
        <f t="shared" si="5"/>
        <v>156</v>
      </c>
      <c r="M38" s="21">
        <f t="shared" si="5"/>
        <v>244</v>
      </c>
      <c r="P38" s="21">
        <f t="shared" ref="P38:AN38" si="6">MAX(P4:P33)</f>
        <v>180</v>
      </c>
      <c r="Q38" s="21">
        <f t="shared" si="6"/>
        <v>180</v>
      </c>
      <c r="R38" s="21">
        <f t="shared" si="6"/>
        <v>175</v>
      </c>
      <c r="S38" s="21">
        <f t="shared" si="6"/>
        <v>167</v>
      </c>
      <c r="T38" s="21">
        <f t="shared" si="6"/>
        <v>164</v>
      </c>
      <c r="U38" s="21">
        <f t="shared" si="6"/>
        <v>137</v>
      </c>
      <c r="V38" s="21">
        <f t="shared" si="6"/>
        <v>137</v>
      </c>
      <c r="W38" s="21">
        <f t="shared" si="6"/>
        <v>126</v>
      </c>
      <c r="X38" s="21">
        <f t="shared" si="6"/>
        <v>123</v>
      </c>
      <c r="Y38" s="21">
        <f t="shared" si="6"/>
        <v>126</v>
      </c>
      <c r="Z38" s="21">
        <f t="shared" si="6"/>
        <v>112</v>
      </c>
      <c r="AA38" s="21">
        <f t="shared" si="6"/>
        <v>111</v>
      </c>
      <c r="AB38" s="21">
        <f t="shared" si="6"/>
        <v>84</v>
      </c>
      <c r="AC38" s="21">
        <f t="shared" si="6"/>
        <v>85</v>
      </c>
      <c r="AD38" s="21">
        <f t="shared" si="6"/>
        <v>102</v>
      </c>
      <c r="AE38" s="21">
        <f t="shared" si="6"/>
        <v>125</v>
      </c>
      <c r="AF38" s="21">
        <f t="shared" si="6"/>
        <v>125</v>
      </c>
      <c r="AG38" s="21">
        <f t="shared" si="6"/>
        <v>97</v>
      </c>
      <c r="AH38" s="21">
        <f t="shared" si="6"/>
        <v>95</v>
      </c>
      <c r="AI38" s="21">
        <f t="shared" si="6"/>
        <v>109</v>
      </c>
      <c r="AJ38" s="21">
        <f t="shared" si="6"/>
        <v>155</v>
      </c>
      <c r="AK38" s="21">
        <f t="shared" si="6"/>
        <v>156</v>
      </c>
      <c r="AL38" s="21">
        <f t="shared" si="6"/>
        <v>154</v>
      </c>
      <c r="AM38" s="21">
        <f t="shared" si="6"/>
        <v>128</v>
      </c>
      <c r="AN38" s="21">
        <f t="shared" si="6"/>
        <v>128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+BE35-BE36</f>
        <v>23.866</v>
      </c>
      <c r="BF38" s="40" t="s">
        <v>324</v>
      </c>
      <c r="BI38" s="180"/>
      <c r="BJ38" s="181"/>
      <c r="BK38" s="181"/>
      <c r="BL38" s="181"/>
      <c r="BM38" s="181"/>
      <c r="BN38" s="182"/>
    </row>
    <row r="39" spans="1:66" ht="12" customHeight="1" x14ac:dyDescent="0.2">
      <c r="B39">
        <v>90</v>
      </c>
      <c r="C39">
        <v>95</v>
      </c>
      <c r="H39">
        <v>94</v>
      </c>
      <c r="I39">
        <v>96</v>
      </c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39</v>
      </c>
      <c r="BM39" s="184" t="s">
        <v>349</v>
      </c>
      <c r="BN39" s="185"/>
    </row>
    <row r="40" spans="1:66" x14ac:dyDescent="0.2">
      <c r="B40" s="1" t="s">
        <v>86</v>
      </c>
      <c r="H40" s="1" t="s">
        <v>7</v>
      </c>
      <c r="J40">
        <v>120</v>
      </c>
      <c r="K40">
        <v>126</v>
      </c>
      <c r="L40">
        <v>105</v>
      </c>
      <c r="M40">
        <v>112</v>
      </c>
      <c r="N40" s="1" t="s">
        <v>8</v>
      </c>
      <c r="P40">
        <v>100.5</v>
      </c>
      <c r="Q40">
        <v>102.5</v>
      </c>
      <c r="T40" s="1" t="s">
        <v>9</v>
      </c>
      <c r="W40">
        <v>104</v>
      </c>
      <c r="Z40" s="1" t="s">
        <v>22</v>
      </c>
      <c r="AF40" s="1" t="s">
        <v>58</v>
      </c>
      <c r="AL40" s="1" t="s">
        <v>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0.59/8*100</f>
        <v>7.375</v>
      </c>
      <c r="BM40" s="96">
        <f>0.59/24*100</f>
        <v>2.458333333333333</v>
      </c>
      <c r="BN40" s="185"/>
    </row>
    <row r="41" spans="1:66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3" t="s">
        <v>438</v>
      </c>
      <c r="AS41" s="2"/>
      <c r="AT41" s="13" t="s">
        <v>439</v>
      </c>
      <c r="AU41" s="2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208">
        <v>0.03</v>
      </c>
      <c r="BL41" s="208">
        <v>0.03</v>
      </c>
      <c r="BM41" s="208">
        <v>0.03</v>
      </c>
      <c r="BN41" s="185"/>
    </row>
    <row r="42" spans="1:66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0" t="s">
        <v>0</v>
      </c>
      <c r="AS42" s="11" t="s">
        <v>1</v>
      </c>
      <c r="AT42" s="10" t="s">
        <v>0</v>
      </c>
      <c r="AU42" s="11" t="s">
        <v>1</v>
      </c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0.46/8*100</f>
        <v>5.75</v>
      </c>
      <c r="BM42" s="96">
        <f>0.46/24*100</f>
        <v>1.916666666666667</v>
      </c>
      <c r="BN42" s="185"/>
    </row>
    <row r="43" spans="1:66" x14ac:dyDescent="0.2">
      <c r="B43" s="142"/>
      <c r="C43" s="139"/>
      <c r="D43" s="138"/>
      <c r="E43" s="138"/>
      <c r="F43" s="142"/>
      <c r="G43" s="138"/>
      <c r="H43" s="142">
        <v>121</v>
      </c>
      <c r="I43" s="139">
        <v>126</v>
      </c>
      <c r="J43" s="138">
        <v>128</v>
      </c>
      <c r="K43" s="138">
        <v>138</v>
      </c>
      <c r="L43" s="142">
        <v>114</v>
      </c>
      <c r="M43" s="138">
        <v>119</v>
      </c>
      <c r="N43" s="146">
        <v>111</v>
      </c>
      <c r="O43" s="147">
        <v>113.5</v>
      </c>
      <c r="P43" s="146">
        <v>111</v>
      </c>
      <c r="Q43" s="145">
        <v>113.5</v>
      </c>
      <c r="R43" s="146">
        <v>84.5</v>
      </c>
      <c r="S43" s="147">
        <v>86</v>
      </c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47"/>
      <c r="AH43" s="146"/>
      <c r="AI43" s="145"/>
      <c r="AJ43" s="146"/>
      <c r="AK43" s="147"/>
      <c r="AL43" s="146">
        <v>85.5</v>
      </c>
      <c r="AM43" s="147">
        <v>87</v>
      </c>
      <c r="AN43" s="146"/>
      <c r="AO43" s="145"/>
      <c r="AP43" s="146"/>
      <c r="AQ43" s="147"/>
      <c r="AR43" s="146"/>
      <c r="AS43" s="147"/>
      <c r="AT43" s="146"/>
      <c r="AU43" s="147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208">
        <v>1.9E-2</v>
      </c>
      <c r="BL43" s="208">
        <v>1.9E-2</v>
      </c>
      <c r="BM43" s="208">
        <v>1.9E-2</v>
      </c>
      <c r="BN43" s="185"/>
    </row>
    <row r="44" spans="1:66" x14ac:dyDescent="0.2">
      <c r="B44" s="154"/>
      <c r="C44" s="139"/>
      <c r="D44" s="138"/>
      <c r="E44" s="138"/>
      <c r="F44" s="142"/>
      <c r="G44" s="139"/>
      <c r="H44" s="142"/>
      <c r="I44" s="139"/>
      <c r="J44" s="138">
        <v>125.5</v>
      </c>
      <c r="K44" s="138">
        <v>130</v>
      </c>
      <c r="L44" s="142">
        <v>113</v>
      </c>
      <c r="M44" s="138">
        <v>116</v>
      </c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142"/>
      <c r="AS44" s="139"/>
      <c r="AT44" s="142"/>
      <c r="AU44" s="139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89">
        <v>22.8</v>
      </c>
      <c r="BN44" s="185"/>
    </row>
    <row r="45" spans="1:66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2"/>
      <c r="AE45" s="139"/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142"/>
      <c r="AS45" s="139"/>
      <c r="AT45" s="142"/>
      <c r="AU45" s="139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89">
        <v>2.15</v>
      </c>
      <c r="BN45" s="185"/>
    </row>
    <row r="46" spans="1:66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142"/>
      <c r="AS46" s="139"/>
      <c r="AT46" s="142"/>
      <c r="AU46" s="139"/>
      <c r="BD46" t="s">
        <v>330</v>
      </c>
      <c r="BE46">
        <v>0.25</v>
      </c>
      <c r="BI46" s="183"/>
      <c r="BJ46" s="89" t="s">
        <v>353</v>
      </c>
      <c r="BK46" s="89">
        <v>1.83</v>
      </c>
      <c r="BL46" s="89">
        <v>1.83</v>
      </c>
      <c r="BM46" s="89">
        <v>1.83</v>
      </c>
      <c r="BN46" s="185"/>
    </row>
    <row r="47" spans="1:66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151"/>
      <c r="AS47" s="153"/>
      <c r="AT47" s="151"/>
      <c r="AU47" s="153"/>
      <c r="BD47" t="s">
        <v>331</v>
      </c>
      <c r="BI47" s="183"/>
      <c r="BJ47" s="89" t="s">
        <v>352</v>
      </c>
      <c r="BK47" s="96">
        <v>5</v>
      </c>
      <c r="BL47" s="96">
        <v>1</v>
      </c>
      <c r="BM47" s="89">
        <f>+BK47*0.67+BL47*0.33</f>
        <v>3.68</v>
      </c>
      <c r="BN47" s="185"/>
    </row>
    <row r="48" spans="1:66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89">
        <v>0.25</v>
      </c>
      <c r="BM48" s="94">
        <v>0.25</v>
      </c>
      <c r="BN48" s="185"/>
    </row>
    <row r="49" spans="2:66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96">
        <f>SUM(BM41,BM43)*BM44</f>
        <v>1.1172</v>
      </c>
      <c r="BN49" s="185"/>
    </row>
    <row r="50" spans="2:66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89"/>
      <c r="BN50" s="185"/>
    </row>
    <row r="51" spans="2:66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16.909700000000001</v>
      </c>
      <c r="BL51" s="190">
        <f>SUM(BL40,BL42,BL45,BL46,BL47,BL48,BL49)</f>
        <v>19.472200000000001</v>
      </c>
      <c r="BM51" s="190">
        <f>SUM(BM40,BM42,BM45,BM46,BM47,BM48,BM49)</f>
        <v>13.402200000000001</v>
      </c>
      <c r="BN51" s="189"/>
    </row>
    <row r="52" spans="2:66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6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6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6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6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6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6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6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6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105.12626262626263</v>
      </c>
    </row>
    <row r="61" spans="2:66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6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6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6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78"/>
  <sheetViews>
    <sheetView zoomScale="62" workbookViewId="0">
      <selection activeCell="C5" sqref="C5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6.7109375" customWidth="1"/>
    <col min="16" max="16" width="7.7109375" customWidth="1"/>
    <col min="17" max="17" width="7.42578125" customWidth="1"/>
    <col min="18" max="18" width="7.28515625" customWidth="1"/>
    <col min="19" max="20" width="7" customWidth="1"/>
    <col min="21" max="21" width="7.42578125" customWidth="1"/>
    <col min="22" max="22" width="8" customWidth="1"/>
    <col min="23" max="23" width="7.42578125" customWidth="1"/>
    <col min="24" max="24" width="7.7109375" customWidth="1"/>
    <col min="25" max="25" width="7" customWidth="1"/>
    <col min="26" max="26" width="8.140625" customWidth="1"/>
    <col min="27" max="27" width="7" customWidth="1"/>
    <col min="28" max="28" width="7.42578125" customWidth="1"/>
    <col min="29" max="29" width="6.5703125" customWidth="1"/>
    <col min="30" max="30" width="8.140625" customWidth="1"/>
    <col min="31" max="31" width="7.7109375" customWidth="1"/>
    <col min="32" max="32" width="7.28515625" customWidth="1"/>
    <col min="33" max="33" width="6.7109375" customWidth="1"/>
    <col min="34" max="34" width="7" customWidth="1"/>
    <col min="35" max="35" width="6.7109375" customWidth="1"/>
    <col min="36" max="36" width="7.28515625" customWidth="1"/>
    <col min="37" max="37" width="7" customWidth="1"/>
    <col min="38" max="38" width="7.140625" customWidth="1"/>
    <col min="39" max="39" width="8" customWidth="1"/>
    <col min="40" max="41" width="7.42578125" customWidth="1"/>
    <col min="42" max="42" width="10" customWidth="1"/>
    <col min="43" max="43" width="7.42578125" customWidth="1"/>
    <col min="44" max="44" width="8.85546875" bestFit="1" customWidth="1"/>
    <col min="45" max="45" width="6.85546875" bestFit="1" customWidth="1"/>
    <col min="46" max="46" width="8.140625" bestFit="1" customWidth="1"/>
    <col min="47" max="47" width="7.42578125" customWidth="1"/>
    <col min="50" max="50" width="11.85546875" bestFit="1" customWidth="1"/>
    <col min="51" max="51" width="15.85546875" bestFit="1" customWidth="1"/>
    <col min="53" max="53" width="12.28515625" bestFit="1" customWidth="1"/>
    <col min="56" max="56" width="13.7109375" bestFit="1" customWidth="1"/>
    <col min="62" max="62" width="21.5703125" customWidth="1"/>
  </cols>
  <sheetData>
    <row r="1" spans="1:60" x14ac:dyDescent="0.2">
      <c r="B1" s="1" t="s">
        <v>81</v>
      </c>
      <c r="O1" t="s">
        <v>94</v>
      </c>
      <c r="P1" s="1" t="s">
        <v>85</v>
      </c>
      <c r="V1" s="1"/>
      <c r="AO1" t="s">
        <v>43</v>
      </c>
      <c r="AP1" t="s">
        <v>440</v>
      </c>
      <c r="AQ1" t="s">
        <v>44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90</v>
      </c>
      <c r="AX1" t="s">
        <v>145</v>
      </c>
      <c r="AY1" t="s">
        <v>446</v>
      </c>
    </row>
    <row r="2" spans="1:6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P2" s="13" t="s">
        <v>86</v>
      </c>
      <c r="Q2" s="7"/>
      <c r="R2" s="14"/>
      <c r="S2" s="14"/>
      <c r="T2" s="14"/>
      <c r="U2" s="13" t="s">
        <v>6</v>
      </c>
      <c r="V2" s="14"/>
      <c r="W2" s="7"/>
      <c r="X2" s="14"/>
      <c r="Y2" s="104"/>
      <c r="Z2" s="13" t="s">
        <v>7</v>
      </c>
      <c r="AA2" s="14"/>
      <c r="AB2" s="7"/>
      <c r="AC2" s="14"/>
      <c r="AD2" s="104"/>
      <c r="AE2" s="13" t="s">
        <v>22</v>
      </c>
      <c r="AF2" s="14"/>
      <c r="AG2" s="7"/>
      <c r="AH2" s="14"/>
      <c r="AI2" s="104"/>
      <c r="AJ2" s="13" t="s">
        <v>11</v>
      </c>
      <c r="AK2" s="14"/>
      <c r="AL2" s="7"/>
      <c r="AM2" s="14"/>
      <c r="AN2" s="104"/>
      <c r="AQ2" s="47"/>
      <c r="AR2" s="47"/>
      <c r="AS2" s="47"/>
      <c r="AT2" s="47"/>
      <c r="AU2" s="47"/>
      <c r="AV2" s="47"/>
      <c r="AW2" s="47"/>
    </row>
    <row r="3" spans="1:6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P3" s="10" t="s">
        <v>41</v>
      </c>
      <c r="Q3" s="12" t="s">
        <v>40</v>
      </c>
      <c r="R3" s="12" t="s">
        <v>42</v>
      </c>
      <c r="S3" s="12" t="s">
        <v>333</v>
      </c>
      <c r="T3" s="12" t="s">
        <v>357</v>
      </c>
      <c r="U3" s="10" t="s">
        <v>41</v>
      </c>
      <c r="V3" s="12" t="s">
        <v>40</v>
      </c>
      <c r="W3" s="12" t="s">
        <v>42</v>
      </c>
      <c r="X3" s="12" t="s">
        <v>333</v>
      </c>
      <c r="Y3" s="11" t="s">
        <v>357</v>
      </c>
      <c r="Z3" s="10" t="s">
        <v>41</v>
      </c>
      <c r="AA3" s="12" t="s">
        <v>40</v>
      </c>
      <c r="AB3" s="12" t="s">
        <v>42</v>
      </c>
      <c r="AC3" s="12" t="s">
        <v>333</v>
      </c>
      <c r="AD3" s="11" t="s">
        <v>357</v>
      </c>
      <c r="AE3" s="10" t="s">
        <v>41</v>
      </c>
      <c r="AF3" s="12" t="s">
        <v>40</v>
      </c>
      <c r="AG3" s="12" t="s">
        <v>42</v>
      </c>
      <c r="AH3" s="12" t="s">
        <v>333</v>
      </c>
      <c r="AI3" s="11" t="s">
        <v>357</v>
      </c>
      <c r="AJ3" s="10" t="s">
        <v>41</v>
      </c>
      <c r="AK3" s="12" t="s">
        <v>40</v>
      </c>
      <c r="AL3" s="12" t="s">
        <v>42</v>
      </c>
      <c r="AM3" s="12" t="s">
        <v>333</v>
      </c>
      <c r="AN3" s="11" t="s">
        <v>357</v>
      </c>
      <c r="AR3" s="47"/>
      <c r="AS3" s="47"/>
      <c r="AT3" s="47"/>
      <c r="AU3" s="47"/>
      <c r="AV3" s="178"/>
      <c r="AW3" s="178"/>
    </row>
    <row r="4" spans="1:60" x14ac:dyDescent="0.2">
      <c r="A4" s="103">
        <v>36739</v>
      </c>
      <c r="B4" s="171">
        <v>442</v>
      </c>
      <c r="C4" s="172">
        <v>84</v>
      </c>
      <c r="D4" s="171">
        <v>445</v>
      </c>
      <c r="E4" s="173">
        <v>90</v>
      </c>
      <c r="F4" s="171">
        <v>341</v>
      </c>
      <c r="G4" s="171">
        <v>490</v>
      </c>
      <c r="H4" s="174">
        <v>368</v>
      </c>
      <c r="I4" s="174">
        <v>67</v>
      </c>
      <c r="J4" s="174">
        <v>435</v>
      </c>
      <c r="K4" s="174">
        <v>285</v>
      </c>
      <c r="L4" s="174">
        <v>105</v>
      </c>
      <c r="M4" s="174">
        <v>464</v>
      </c>
      <c r="N4" s="102">
        <f t="shared" ref="N4:N34" si="0">A4</f>
        <v>36739</v>
      </c>
      <c r="O4">
        <v>373.69</v>
      </c>
      <c r="P4" s="193">
        <v>200</v>
      </c>
      <c r="Q4" s="194">
        <v>205</v>
      </c>
      <c r="R4" s="194">
        <v>225</v>
      </c>
      <c r="S4" s="194"/>
      <c r="T4" s="195"/>
      <c r="U4" s="196">
        <v>137</v>
      </c>
      <c r="V4" s="194">
        <v>137.5</v>
      </c>
      <c r="W4" s="197">
        <v>137</v>
      </c>
      <c r="X4" s="194"/>
      <c r="Y4" s="195"/>
      <c r="Z4" s="193">
        <v>93</v>
      </c>
      <c r="AA4" s="194">
        <v>93</v>
      </c>
      <c r="AB4" s="194">
        <v>82</v>
      </c>
      <c r="AC4" s="194"/>
      <c r="AD4" s="195"/>
      <c r="AE4" s="193">
        <v>87</v>
      </c>
      <c r="AF4" s="194">
        <v>87</v>
      </c>
      <c r="AG4" s="194">
        <v>63.5</v>
      </c>
      <c r="AH4" s="194"/>
      <c r="AI4" s="195"/>
      <c r="AJ4" s="193">
        <v>126</v>
      </c>
      <c r="AK4" s="194">
        <v>127</v>
      </c>
      <c r="AL4" s="194">
        <v>137</v>
      </c>
      <c r="AM4" s="194"/>
      <c r="AN4" s="195"/>
      <c r="AO4">
        <v>79</v>
      </c>
      <c r="AP4" s="144">
        <v>2</v>
      </c>
      <c r="AQ4" s="159">
        <v>102</v>
      </c>
      <c r="AR4" s="144">
        <v>12</v>
      </c>
      <c r="AS4" s="159">
        <v>92</v>
      </c>
      <c r="AT4" s="144">
        <v>5</v>
      </c>
      <c r="AU4" s="134">
        <v>108</v>
      </c>
      <c r="AV4" s="144">
        <v>4</v>
      </c>
      <c r="AW4" s="178">
        <v>126</v>
      </c>
      <c r="AX4" s="108">
        <v>39378.8125</v>
      </c>
      <c r="AY4">
        <v>2700</v>
      </c>
    </row>
    <row r="5" spans="1:60" x14ac:dyDescent="0.2">
      <c r="A5" s="103">
        <v>36740</v>
      </c>
      <c r="B5" s="171">
        <v>475</v>
      </c>
      <c r="C5" s="172">
        <v>90</v>
      </c>
      <c r="D5" s="171">
        <v>478</v>
      </c>
      <c r="E5" s="173">
        <v>95</v>
      </c>
      <c r="F5" s="171">
        <v>291</v>
      </c>
      <c r="G5" s="171">
        <v>525</v>
      </c>
      <c r="H5" s="170">
        <v>390</v>
      </c>
      <c r="I5" s="170">
        <v>110</v>
      </c>
      <c r="J5" s="170">
        <v>389</v>
      </c>
      <c r="K5" s="170">
        <v>268</v>
      </c>
      <c r="L5" s="170">
        <v>110</v>
      </c>
      <c r="M5" s="170">
        <v>408</v>
      </c>
      <c r="N5" s="102">
        <f t="shared" si="0"/>
        <v>36740</v>
      </c>
      <c r="O5">
        <v>392</v>
      </c>
      <c r="P5" s="196">
        <v>160</v>
      </c>
      <c r="Q5" s="197">
        <v>165</v>
      </c>
      <c r="R5" s="197">
        <v>205</v>
      </c>
      <c r="S5" s="197"/>
      <c r="T5" s="198"/>
      <c r="U5" s="196">
        <v>132</v>
      </c>
      <c r="V5" s="197">
        <v>132</v>
      </c>
      <c r="W5" s="197">
        <v>132</v>
      </c>
      <c r="X5" s="197"/>
      <c r="Y5" s="198"/>
      <c r="Z5" s="196">
        <v>92</v>
      </c>
      <c r="AA5" s="197">
        <v>92</v>
      </c>
      <c r="AB5" s="197">
        <v>83</v>
      </c>
      <c r="AC5" s="197"/>
      <c r="AD5" s="198"/>
      <c r="AE5" s="196">
        <v>85</v>
      </c>
      <c r="AF5" s="197">
        <v>85</v>
      </c>
      <c r="AG5" s="197">
        <v>64</v>
      </c>
      <c r="AH5" s="197"/>
      <c r="AI5" s="198"/>
      <c r="AJ5" s="196">
        <v>125</v>
      </c>
      <c r="AK5" s="197">
        <v>126</v>
      </c>
      <c r="AL5" s="197">
        <v>137</v>
      </c>
      <c r="AM5" s="197"/>
      <c r="AN5" s="198"/>
      <c r="AO5">
        <v>83</v>
      </c>
      <c r="AP5" s="144">
        <v>1</v>
      </c>
      <c r="AQ5" s="159">
        <v>100</v>
      </c>
      <c r="AR5" s="144">
        <v>12</v>
      </c>
      <c r="AS5" s="159">
        <v>87</v>
      </c>
      <c r="AT5" s="144">
        <v>2</v>
      </c>
      <c r="AU5" s="134">
        <v>108</v>
      </c>
      <c r="AV5" s="144">
        <v>4</v>
      </c>
      <c r="AW5" s="178">
        <v>122</v>
      </c>
      <c r="AX5" s="108">
        <v>38899.875</v>
      </c>
    </row>
    <row r="6" spans="1:60" x14ac:dyDescent="0.2">
      <c r="A6" s="103">
        <v>36741</v>
      </c>
      <c r="B6" s="171">
        <v>340</v>
      </c>
      <c r="C6" s="172">
        <v>90</v>
      </c>
      <c r="D6" s="171">
        <v>343</v>
      </c>
      <c r="E6" s="173">
        <v>95</v>
      </c>
      <c r="F6" s="171">
        <v>278</v>
      </c>
      <c r="G6" s="171">
        <v>400</v>
      </c>
      <c r="H6" s="170">
        <v>203</v>
      </c>
      <c r="I6" s="170">
        <v>77</v>
      </c>
      <c r="J6" s="170">
        <v>331</v>
      </c>
      <c r="K6" s="170">
        <v>203</v>
      </c>
      <c r="L6" s="170">
        <v>93</v>
      </c>
      <c r="M6" s="170">
        <v>357</v>
      </c>
      <c r="N6" s="102">
        <f t="shared" si="0"/>
        <v>36741</v>
      </c>
      <c r="O6">
        <v>371.9</v>
      </c>
      <c r="P6" s="199">
        <v>170</v>
      </c>
      <c r="Q6" s="200">
        <v>175</v>
      </c>
      <c r="R6" s="197">
        <v>205</v>
      </c>
      <c r="S6" s="197"/>
      <c r="T6" s="198"/>
      <c r="U6" s="196">
        <v>131</v>
      </c>
      <c r="V6" s="197">
        <v>132</v>
      </c>
      <c r="W6" s="197">
        <v>130</v>
      </c>
      <c r="X6" s="197"/>
      <c r="Y6" s="198"/>
      <c r="Z6" s="196">
        <v>94</v>
      </c>
      <c r="AA6" s="197">
        <v>93</v>
      </c>
      <c r="AB6" s="197">
        <v>86</v>
      </c>
      <c r="AC6" s="197"/>
      <c r="AD6" s="198"/>
      <c r="AE6" s="196">
        <v>86</v>
      </c>
      <c r="AF6" s="197">
        <v>86</v>
      </c>
      <c r="AG6" s="197">
        <v>66.5</v>
      </c>
      <c r="AH6" s="197"/>
      <c r="AI6" s="198"/>
      <c r="AJ6" s="196">
        <v>125</v>
      </c>
      <c r="AK6" s="197">
        <v>126</v>
      </c>
      <c r="AL6" s="197">
        <v>137</v>
      </c>
      <c r="AM6" s="197"/>
      <c r="AN6" s="198"/>
      <c r="AO6">
        <v>86</v>
      </c>
      <c r="AP6" s="144">
        <v>3</v>
      </c>
      <c r="AQ6" s="159">
        <v>93</v>
      </c>
      <c r="AR6" s="144">
        <v>7</v>
      </c>
      <c r="AS6" s="159">
        <v>84</v>
      </c>
      <c r="AT6" s="144">
        <v>0</v>
      </c>
      <c r="AU6" s="134">
        <v>109</v>
      </c>
      <c r="AV6" s="144">
        <v>6</v>
      </c>
      <c r="AW6" s="178">
        <v>120</v>
      </c>
      <c r="AX6" s="108">
        <v>38046.8125</v>
      </c>
      <c r="AY6">
        <v>1500</v>
      </c>
    </row>
    <row r="7" spans="1:60" x14ac:dyDescent="0.2">
      <c r="A7" s="103">
        <v>36742</v>
      </c>
      <c r="B7" s="171">
        <v>200</v>
      </c>
      <c r="C7" s="172">
        <v>90</v>
      </c>
      <c r="D7" s="171">
        <v>220</v>
      </c>
      <c r="E7" s="173">
        <v>91</v>
      </c>
      <c r="F7" s="171">
        <v>173</v>
      </c>
      <c r="G7" s="171">
        <v>265</v>
      </c>
      <c r="H7" s="170">
        <v>319</v>
      </c>
      <c r="I7" s="170">
        <v>60</v>
      </c>
      <c r="J7" s="170">
        <v>340</v>
      </c>
      <c r="K7" s="170">
        <v>160</v>
      </c>
      <c r="L7" s="170">
        <v>88</v>
      </c>
      <c r="M7" s="170">
        <v>347</v>
      </c>
      <c r="N7" s="102">
        <f t="shared" si="0"/>
        <v>36742</v>
      </c>
      <c r="O7">
        <v>320.82</v>
      </c>
      <c r="P7" s="196">
        <v>187.5</v>
      </c>
      <c r="Q7" s="197">
        <v>190</v>
      </c>
      <c r="R7" s="197">
        <v>195</v>
      </c>
      <c r="S7" s="197"/>
      <c r="T7" s="198"/>
      <c r="U7" s="196">
        <v>135</v>
      </c>
      <c r="V7" s="197">
        <v>136</v>
      </c>
      <c r="W7" s="197">
        <v>132</v>
      </c>
      <c r="X7" s="197"/>
      <c r="Y7" s="198"/>
      <c r="Z7" s="196">
        <v>93</v>
      </c>
      <c r="AA7" s="197">
        <v>93</v>
      </c>
      <c r="AB7" s="197">
        <v>86</v>
      </c>
      <c r="AC7" s="197"/>
      <c r="AD7" s="198"/>
      <c r="AE7" s="196">
        <v>86</v>
      </c>
      <c r="AF7" s="197">
        <v>86</v>
      </c>
      <c r="AG7" s="197">
        <v>66.5</v>
      </c>
      <c r="AH7" s="197"/>
      <c r="AI7" s="198"/>
      <c r="AJ7" s="196">
        <v>127</v>
      </c>
      <c r="AK7" s="197">
        <v>127</v>
      </c>
      <c r="AL7" s="197">
        <v>139</v>
      </c>
      <c r="AM7" s="197"/>
      <c r="AN7" s="198"/>
      <c r="AO7">
        <v>89</v>
      </c>
      <c r="AP7" s="144">
        <v>5</v>
      </c>
      <c r="AQ7" s="159">
        <v>93</v>
      </c>
      <c r="AR7" s="144">
        <v>4</v>
      </c>
      <c r="AS7" s="159">
        <v>83</v>
      </c>
      <c r="AT7" s="144">
        <v>-1</v>
      </c>
      <c r="AU7" s="134">
        <v>110</v>
      </c>
      <c r="AV7" s="144">
        <v>6</v>
      </c>
      <c r="AW7" s="178">
        <v>129</v>
      </c>
      <c r="AX7" s="108">
        <v>37104.375</v>
      </c>
    </row>
    <row r="8" spans="1:60" x14ac:dyDescent="0.2">
      <c r="A8" s="103">
        <v>36743</v>
      </c>
      <c r="B8" s="171">
        <v>200</v>
      </c>
      <c r="C8" s="172">
        <v>90</v>
      </c>
      <c r="D8" s="171">
        <v>220</v>
      </c>
      <c r="E8" s="173">
        <v>91</v>
      </c>
      <c r="F8" s="171">
        <v>169</v>
      </c>
      <c r="G8" s="171">
        <v>265</v>
      </c>
      <c r="H8" s="170">
        <v>189</v>
      </c>
      <c r="I8" s="170">
        <v>64</v>
      </c>
      <c r="J8" s="170">
        <v>302</v>
      </c>
      <c r="K8" s="170">
        <v>169</v>
      </c>
      <c r="L8" s="170">
        <v>85</v>
      </c>
      <c r="M8" s="170">
        <v>310</v>
      </c>
      <c r="N8" s="102">
        <f t="shared" si="0"/>
        <v>36743</v>
      </c>
      <c r="O8">
        <v>195.67</v>
      </c>
      <c r="P8" s="196">
        <v>187.5</v>
      </c>
      <c r="Q8" s="197">
        <v>190</v>
      </c>
      <c r="R8" s="197">
        <v>195</v>
      </c>
      <c r="S8" s="197"/>
      <c r="T8" s="198"/>
      <c r="U8" s="196">
        <v>135</v>
      </c>
      <c r="V8" s="197">
        <v>136</v>
      </c>
      <c r="W8" s="197">
        <v>132</v>
      </c>
      <c r="X8" s="197"/>
      <c r="Y8" s="198"/>
      <c r="Z8" s="196">
        <v>93</v>
      </c>
      <c r="AA8" s="197">
        <v>93</v>
      </c>
      <c r="AB8" s="197">
        <v>86</v>
      </c>
      <c r="AC8" s="197"/>
      <c r="AD8" s="198"/>
      <c r="AE8" s="196">
        <v>86</v>
      </c>
      <c r="AF8" s="197">
        <v>86</v>
      </c>
      <c r="AG8" s="197">
        <v>66.5</v>
      </c>
      <c r="AH8" s="197"/>
      <c r="AI8" s="198"/>
      <c r="AJ8" s="196">
        <v>127</v>
      </c>
      <c r="AK8" s="197">
        <v>127</v>
      </c>
      <c r="AL8" s="197">
        <v>139</v>
      </c>
      <c r="AM8" s="197"/>
      <c r="AN8" s="198"/>
      <c r="AO8">
        <v>88</v>
      </c>
      <c r="AP8" s="144">
        <v>5</v>
      </c>
      <c r="AQ8" s="209">
        <v>95</v>
      </c>
      <c r="AR8" s="144">
        <v>5</v>
      </c>
      <c r="AS8" s="209">
        <v>85</v>
      </c>
      <c r="AT8" s="144">
        <v>0</v>
      </c>
      <c r="AU8" s="134">
        <v>112</v>
      </c>
      <c r="AV8" s="144">
        <v>7</v>
      </c>
      <c r="AW8" s="178">
        <v>104</v>
      </c>
      <c r="AX8" s="108">
        <v>34200.0625</v>
      </c>
      <c r="AY8">
        <v>6000</v>
      </c>
      <c r="BE8" t="s">
        <v>335</v>
      </c>
      <c r="BF8">
        <f>1379/16</f>
        <v>86.1875</v>
      </c>
      <c r="BG8">
        <v>0.03</v>
      </c>
      <c r="BH8">
        <f>+BF8*BG8</f>
        <v>2.5856249999999998</v>
      </c>
    </row>
    <row r="9" spans="1:60" x14ac:dyDescent="0.2">
      <c r="A9" s="103">
        <v>36744</v>
      </c>
      <c r="B9" s="171"/>
      <c r="C9" s="172">
        <v>120</v>
      </c>
      <c r="D9" s="171"/>
      <c r="E9" s="173">
        <v>123</v>
      </c>
      <c r="F9" s="171"/>
      <c r="G9" s="171"/>
      <c r="H9" s="170"/>
      <c r="I9" s="170">
        <v>126</v>
      </c>
      <c r="J9" s="170"/>
      <c r="K9" s="170"/>
      <c r="L9" s="170">
        <v>126</v>
      </c>
      <c r="M9" s="170"/>
      <c r="N9" s="102">
        <f t="shared" si="0"/>
        <v>36744</v>
      </c>
      <c r="P9" s="196"/>
      <c r="Q9" s="197"/>
      <c r="R9" s="197"/>
      <c r="S9" s="197"/>
      <c r="T9" s="198"/>
      <c r="U9" s="196"/>
      <c r="V9" s="197"/>
      <c r="W9" s="197"/>
      <c r="X9" s="197"/>
      <c r="Y9" s="198"/>
      <c r="Z9" s="196"/>
      <c r="AA9" s="197"/>
      <c r="AB9" s="197"/>
      <c r="AC9" s="197"/>
      <c r="AD9" s="198"/>
      <c r="AE9" s="196"/>
      <c r="AF9" s="197"/>
      <c r="AG9" s="197"/>
      <c r="AH9" s="197"/>
      <c r="AI9" s="198"/>
      <c r="AJ9" s="196"/>
      <c r="AK9" s="197"/>
      <c r="AL9" s="197"/>
      <c r="AM9" s="197"/>
      <c r="AN9" s="198"/>
      <c r="AO9">
        <v>84</v>
      </c>
      <c r="AP9" s="144">
        <v>3</v>
      </c>
      <c r="AQ9" s="209">
        <v>93</v>
      </c>
      <c r="AR9" s="144">
        <v>3</v>
      </c>
      <c r="AS9" s="209">
        <v>84</v>
      </c>
      <c r="AT9" s="144">
        <v>-1</v>
      </c>
      <c r="AU9" s="134">
        <v>103</v>
      </c>
      <c r="AV9" s="144">
        <v>1</v>
      </c>
      <c r="AW9" s="178"/>
      <c r="AX9" s="108">
        <v>30875.875</v>
      </c>
      <c r="BD9">
        <v>384</v>
      </c>
      <c r="BE9" s="46"/>
      <c r="BF9" s="46"/>
      <c r="BH9" t="s">
        <v>336</v>
      </c>
    </row>
    <row r="10" spans="1:60" x14ac:dyDescent="0.2">
      <c r="A10" s="103">
        <v>36745</v>
      </c>
      <c r="B10" s="171">
        <v>185</v>
      </c>
      <c r="C10" s="172">
        <v>120</v>
      </c>
      <c r="D10" s="171">
        <v>185</v>
      </c>
      <c r="E10" s="173">
        <v>123</v>
      </c>
      <c r="F10" s="171">
        <v>136</v>
      </c>
      <c r="G10" s="171">
        <v>225</v>
      </c>
      <c r="H10" s="170">
        <v>193</v>
      </c>
      <c r="I10" s="170">
        <v>58</v>
      </c>
      <c r="J10" s="170">
        <v>128</v>
      </c>
      <c r="K10" s="170">
        <v>136</v>
      </c>
      <c r="L10" s="170">
        <v>64</v>
      </c>
      <c r="M10" s="170">
        <v>133</v>
      </c>
      <c r="N10" s="102">
        <f t="shared" si="0"/>
        <v>36745</v>
      </c>
      <c r="O10">
        <v>194.05</v>
      </c>
      <c r="P10" s="196">
        <v>175</v>
      </c>
      <c r="Q10" s="197">
        <v>177</v>
      </c>
      <c r="R10" s="197">
        <v>205</v>
      </c>
      <c r="S10" s="197"/>
      <c r="T10" s="198"/>
      <c r="U10" s="196">
        <v>135</v>
      </c>
      <c r="V10" s="197">
        <v>135.5</v>
      </c>
      <c r="W10" s="197">
        <v>138</v>
      </c>
      <c r="X10" s="197"/>
      <c r="Y10" s="198"/>
      <c r="Z10" s="196">
        <v>93</v>
      </c>
      <c r="AA10" s="197">
        <v>93</v>
      </c>
      <c r="AB10" s="197">
        <v>87</v>
      </c>
      <c r="AC10" s="197"/>
      <c r="AD10" s="198"/>
      <c r="AE10" s="196">
        <v>87</v>
      </c>
      <c r="AF10" s="197">
        <v>87</v>
      </c>
      <c r="AG10" s="197">
        <v>68</v>
      </c>
      <c r="AH10" s="197"/>
      <c r="AI10" s="198"/>
      <c r="AJ10" s="196">
        <v>129</v>
      </c>
      <c r="AK10" s="197">
        <v>131</v>
      </c>
      <c r="AL10" s="197">
        <v>140</v>
      </c>
      <c r="AM10" s="197"/>
      <c r="AN10" s="198"/>
      <c r="AO10">
        <v>79</v>
      </c>
      <c r="AP10" s="144">
        <v>1</v>
      </c>
      <c r="AQ10" s="159">
        <v>80</v>
      </c>
      <c r="AR10" s="144">
        <v>-4</v>
      </c>
      <c r="AS10" s="159">
        <v>81</v>
      </c>
      <c r="AT10" s="144">
        <v>-3</v>
      </c>
      <c r="AU10" s="134">
        <v>101</v>
      </c>
      <c r="AV10" s="144">
        <v>-2</v>
      </c>
      <c r="AW10" s="178">
        <v>127</v>
      </c>
      <c r="AX10" s="108">
        <v>34575.4375</v>
      </c>
      <c r="AY10">
        <v>3000</v>
      </c>
      <c r="BF10" s="83"/>
    </row>
    <row r="11" spans="1:60" x14ac:dyDescent="0.2">
      <c r="A11" s="103">
        <v>36746</v>
      </c>
      <c r="B11" s="171">
        <v>169</v>
      </c>
      <c r="C11" s="172">
        <v>70</v>
      </c>
      <c r="D11" s="171">
        <v>172</v>
      </c>
      <c r="E11" s="173">
        <v>74.25</v>
      </c>
      <c r="F11" s="171">
        <v>175</v>
      </c>
      <c r="G11" s="171">
        <v>200</v>
      </c>
      <c r="H11" s="170">
        <v>189</v>
      </c>
      <c r="I11" s="170">
        <v>55</v>
      </c>
      <c r="J11" s="170">
        <v>128</v>
      </c>
      <c r="K11" s="170">
        <v>125</v>
      </c>
      <c r="L11" s="170">
        <v>64</v>
      </c>
      <c r="M11" s="170">
        <v>135</v>
      </c>
      <c r="N11" s="102">
        <f t="shared" si="0"/>
        <v>36746</v>
      </c>
      <c r="O11">
        <v>188.06</v>
      </c>
      <c r="P11" s="196">
        <v>170</v>
      </c>
      <c r="Q11" s="197">
        <v>173</v>
      </c>
      <c r="R11" s="197">
        <v>195</v>
      </c>
      <c r="S11" s="197"/>
      <c r="T11" s="198"/>
      <c r="U11" s="196">
        <v>135</v>
      </c>
      <c r="V11" s="197">
        <v>135.5</v>
      </c>
      <c r="W11" s="197">
        <v>139</v>
      </c>
      <c r="X11" s="197"/>
      <c r="Y11" s="198"/>
      <c r="Z11" s="196">
        <v>96</v>
      </c>
      <c r="AA11" s="197">
        <v>96</v>
      </c>
      <c r="AB11" s="197">
        <v>89</v>
      </c>
      <c r="AC11" s="197"/>
      <c r="AD11" s="198"/>
      <c r="AE11" s="196">
        <v>90</v>
      </c>
      <c r="AF11" s="197">
        <v>89.5</v>
      </c>
      <c r="AG11" s="197">
        <v>70</v>
      </c>
      <c r="AH11" s="197"/>
      <c r="AI11" s="198"/>
      <c r="AJ11" s="196">
        <v>133</v>
      </c>
      <c r="AK11" s="197">
        <v>135</v>
      </c>
      <c r="AL11" s="197">
        <v>145</v>
      </c>
      <c r="AM11" s="197"/>
      <c r="AN11" s="198"/>
      <c r="AO11">
        <v>88</v>
      </c>
      <c r="AP11" s="144">
        <v>5</v>
      </c>
      <c r="AQ11" s="209">
        <v>85</v>
      </c>
      <c r="AR11" s="144">
        <v>-3</v>
      </c>
      <c r="AS11" s="209">
        <v>82</v>
      </c>
      <c r="AT11" s="144">
        <v>-3</v>
      </c>
      <c r="AU11" s="134">
        <v>97</v>
      </c>
      <c r="AV11" s="144">
        <v>-5</v>
      </c>
      <c r="AW11" s="178">
        <v>121</v>
      </c>
      <c r="AX11" s="108">
        <v>34569.125</v>
      </c>
    </row>
    <row r="12" spans="1:60" x14ac:dyDescent="0.2">
      <c r="A12" s="103">
        <v>36747</v>
      </c>
      <c r="B12" s="171">
        <v>163</v>
      </c>
      <c r="C12" s="172">
        <v>65</v>
      </c>
      <c r="D12" s="171">
        <v>168</v>
      </c>
      <c r="E12" s="173">
        <v>68</v>
      </c>
      <c r="F12" s="171">
        <v>158</v>
      </c>
      <c r="G12" s="171">
        <v>170</v>
      </c>
      <c r="H12" s="170">
        <v>159</v>
      </c>
      <c r="I12" s="170">
        <v>45</v>
      </c>
      <c r="J12" s="170">
        <v>154</v>
      </c>
      <c r="K12" s="170">
        <v>158</v>
      </c>
      <c r="L12" s="170">
        <v>60</v>
      </c>
      <c r="M12" s="170">
        <v>166</v>
      </c>
      <c r="N12" s="102">
        <f t="shared" si="0"/>
        <v>36747</v>
      </c>
      <c r="O12">
        <v>158.49</v>
      </c>
      <c r="P12" s="196">
        <v>150</v>
      </c>
      <c r="Q12" s="197">
        <v>152</v>
      </c>
      <c r="R12" s="197">
        <v>160</v>
      </c>
      <c r="S12" s="197"/>
      <c r="T12" s="198"/>
      <c r="U12" s="196">
        <v>131.5</v>
      </c>
      <c r="V12" s="197">
        <v>132</v>
      </c>
      <c r="W12" s="197">
        <v>135</v>
      </c>
      <c r="X12" s="197"/>
      <c r="Y12" s="198"/>
      <c r="Z12" s="196">
        <v>96</v>
      </c>
      <c r="AA12" s="197">
        <v>96</v>
      </c>
      <c r="AB12" s="197">
        <v>88</v>
      </c>
      <c r="AC12" s="197"/>
      <c r="AD12" s="198"/>
      <c r="AE12" s="196">
        <v>91</v>
      </c>
      <c r="AF12" s="197">
        <v>91</v>
      </c>
      <c r="AG12" s="197">
        <v>71.5</v>
      </c>
      <c r="AH12" s="197"/>
      <c r="AI12" s="198"/>
      <c r="AJ12" s="196">
        <v>140</v>
      </c>
      <c r="AK12" s="197">
        <v>142</v>
      </c>
      <c r="AL12" s="197">
        <v>150</v>
      </c>
      <c r="AM12" s="197"/>
      <c r="AN12" s="198"/>
      <c r="AO12">
        <v>82</v>
      </c>
      <c r="AP12" s="144">
        <v>2</v>
      </c>
      <c r="AQ12" s="209">
        <v>87</v>
      </c>
      <c r="AR12" s="144">
        <v>-1</v>
      </c>
      <c r="AS12" s="209">
        <v>84</v>
      </c>
      <c r="AT12" s="144">
        <v>-2</v>
      </c>
      <c r="AU12" s="134">
        <v>105</v>
      </c>
      <c r="AV12" s="144">
        <v>1</v>
      </c>
      <c r="AW12" s="178">
        <v>147</v>
      </c>
      <c r="AX12" s="108">
        <v>35235.8125</v>
      </c>
      <c r="AY12">
        <v>2700</v>
      </c>
    </row>
    <row r="13" spans="1:60" x14ac:dyDescent="0.2">
      <c r="A13" s="103">
        <v>36748</v>
      </c>
      <c r="B13" s="171">
        <v>150</v>
      </c>
      <c r="C13" s="172">
        <v>58</v>
      </c>
      <c r="D13" s="171">
        <v>155</v>
      </c>
      <c r="E13" s="173">
        <v>59</v>
      </c>
      <c r="F13" s="171">
        <v>86</v>
      </c>
      <c r="G13" s="171">
        <v>165</v>
      </c>
      <c r="H13" s="170">
        <v>118</v>
      </c>
      <c r="I13" s="170">
        <v>49</v>
      </c>
      <c r="J13" s="170">
        <v>167</v>
      </c>
      <c r="K13" s="170">
        <v>86</v>
      </c>
      <c r="L13" s="170">
        <v>58</v>
      </c>
      <c r="M13" s="170">
        <v>172</v>
      </c>
      <c r="N13" s="102">
        <f t="shared" si="0"/>
        <v>36748</v>
      </c>
      <c r="O13">
        <v>118.38</v>
      </c>
      <c r="P13" s="196">
        <v>190</v>
      </c>
      <c r="Q13" s="197">
        <v>190</v>
      </c>
      <c r="R13" s="197">
        <v>205</v>
      </c>
      <c r="S13" s="197">
        <v>180</v>
      </c>
      <c r="T13" s="198">
        <v>150</v>
      </c>
      <c r="U13" s="196">
        <v>140</v>
      </c>
      <c r="V13" s="197">
        <v>141</v>
      </c>
      <c r="W13" s="197">
        <v>143</v>
      </c>
      <c r="X13" s="197">
        <v>124</v>
      </c>
      <c r="Y13" s="198">
        <v>120</v>
      </c>
      <c r="Z13" s="196">
        <v>98.5</v>
      </c>
      <c r="AA13" s="197">
        <v>98</v>
      </c>
      <c r="AB13" s="197">
        <v>91</v>
      </c>
      <c r="AC13" s="197">
        <v>85</v>
      </c>
      <c r="AD13" s="198">
        <v>86</v>
      </c>
      <c r="AE13" s="196">
        <v>94</v>
      </c>
      <c r="AF13" s="197">
        <v>93.75</v>
      </c>
      <c r="AG13" s="197">
        <v>73</v>
      </c>
      <c r="AH13" s="197">
        <v>71</v>
      </c>
      <c r="AI13" s="198">
        <v>80</v>
      </c>
      <c r="AJ13" s="196">
        <v>143</v>
      </c>
      <c r="AK13" s="197">
        <v>146</v>
      </c>
      <c r="AL13" s="197">
        <v>156</v>
      </c>
      <c r="AM13" s="197">
        <v>133</v>
      </c>
      <c r="AN13" s="198">
        <v>124</v>
      </c>
      <c r="AO13">
        <v>74</v>
      </c>
      <c r="AP13" s="144">
        <v>-2</v>
      </c>
      <c r="AQ13" s="159">
        <v>82</v>
      </c>
      <c r="AR13" s="144">
        <v>-3</v>
      </c>
      <c r="AS13" s="159">
        <v>90</v>
      </c>
      <c r="AT13" s="144">
        <v>3</v>
      </c>
      <c r="AU13" s="134">
        <v>106</v>
      </c>
      <c r="AV13" s="144">
        <v>5</v>
      </c>
      <c r="AW13" s="178">
        <v>153</v>
      </c>
      <c r="AX13" s="108">
        <v>35519.25</v>
      </c>
    </row>
    <row r="14" spans="1:60" x14ac:dyDescent="0.2">
      <c r="A14" s="103">
        <v>36749</v>
      </c>
      <c r="B14" s="171">
        <v>125</v>
      </c>
      <c r="C14" s="172">
        <v>63</v>
      </c>
      <c r="D14" s="171">
        <v>125</v>
      </c>
      <c r="E14" s="173">
        <v>64</v>
      </c>
      <c r="F14" s="171">
        <v>155</v>
      </c>
      <c r="G14" s="171">
        <v>125</v>
      </c>
      <c r="H14" s="170">
        <v>171</v>
      </c>
      <c r="I14" s="170">
        <v>58</v>
      </c>
      <c r="J14" s="170">
        <v>198</v>
      </c>
      <c r="K14" s="170">
        <v>121</v>
      </c>
      <c r="L14" s="170">
        <v>65</v>
      </c>
      <c r="M14" s="170">
        <v>203</v>
      </c>
      <c r="N14" s="102">
        <f t="shared" si="0"/>
        <v>36749</v>
      </c>
      <c r="O14">
        <v>171.77</v>
      </c>
      <c r="P14" s="196">
        <v>175</v>
      </c>
      <c r="Q14" s="197">
        <v>180</v>
      </c>
      <c r="R14" s="197">
        <v>197</v>
      </c>
      <c r="S14" s="197">
        <v>175</v>
      </c>
      <c r="T14" s="198">
        <v>150</v>
      </c>
      <c r="U14" s="196">
        <v>143</v>
      </c>
      <c r="V14" s="197">
        <v>144</v>
      </c>
      <c r="W14" s="197">
        <v>147</v>
      </c>
      <c r="X14" s="197">
        <v>130</v>
      </c>
      <c r="Y14" s="198">
        <v>122</v>
      </c>
      <c r="Z14" s="196">
        <v>100</v>
      </c>
      <c r="AA14" s="197">
        <v>100</v>
      </c>
      <c r="AB14" s="197">
        <v>91</v>
      </c>
      <c r="AC14" s="197">
        <v>87</v>
      </c>
      <c r="AD14" s="198">
        <v>87</v>
      </c>
      <c r="AE14" s="196">
        <v>95</v>
      </c>
      <c r="AF14" s="197">
        <v>95</v>
      </c>
      <c r="AG14" s="197">
        <v>73</v>
      </c>
      <c r="AH14" s="197">
        <v>72</v>
      </c>
      <c r="AI14" s="198">
        <v>80</v>
      </c>
      <c r="AJ14" s="196">
        <v>146</v>
      </c>
      <c r="AK14" s="197">
        <v>147</v>
      </c>
      <c r="AL14" s="197">
        <v>157</v>
      </c>
      <c r="AM14" s="197">
        <v>132</v>
      </c>
      <c r="AN14" s="198">
        <v>125</v>
      </c>
      <c r="AO14">
        <v>73</v>
      </c>
      <c r="AP14" s="144">
        <v>-4</v>
      </c>
      <c r="AQ14" s="159">
        <v>95</v>
      </c>
      <c r="AR14" s="144">
        <v>2</v>
      </c>
      <c r="AS14" s="159">
        <v>92</v>
      </c>
      <c r="AT14" s="144">
        <v>4</v>
      </c>
      <c r="AU14" s="134">
        <v>107</v>
      </c>
      <c r="AV14" s="144">
        <v>5</v>
      </c>
      <c r="AW14" s="178">
        <v>128</v>
      </c>
      <c r="AX14" s="108">
        <v>37093.9375</v>
      </c>
      <c r="AY14">
        <v>2100</v>
      </c>
    </row>
    <row r="15" spans="1:60" x14ac:dyDescent="0.2">
      <c r="A15" s="103">
        <v>36750</v>
      </c>
      <c r="B15" s="171">
        <v>125</v>
      </c>
      <c r="C15" s="172">
        <v>63</v>
      </c>
      <c r="D15" s="171">
        <v>125</v>
      </c>
      <c r="E15" s="173">
        <v>64</v>
      </c>
      <c r="F15" s="171">
        <v>147</v>
      </c>
      <c r="G15" s="171">
        <v>125</v>
      </c>
      <c r="H15" s="170">
        <v>147</v>
      </c>
      <c r="I15" s="170">
        <v>53</v>
      </c>
      <c r="J15" s="170">
        <v>134</v>
      </c>
      <c r="K15" s="170">
        <v>147</v>
      </c>
      <c r="L15" s="170">
        <v>70</v>
      </c>
      <c r="M15" s="170">
        <v>141</v>
      </c>
      <c r="N15" s="102">
        <f t="shared" si="0"/>
        <v>36750</v>
      </c>
      <c r="O15">
        <v>147</v>
      </c>
      <c r="P15" s="196">
        <v>175</v>
      </c>
      <c r="Q15" s="197">
        <v>180</v>
      </c>
      <c r="R15" s="197">
        <v>197</v>
      </c>
      <c r="S15" s="197">
        <v>175</v>
      </c>
      <c r="T15" s="198">
        <v>150</v>
      </c>
      <c r="U15" s="196">
        <v>143</v>
      </c>
      <c r="V15" s="197">
        <v>144</v>
      </c>
      <c r="W15" s="197">
        <v>147</v>
      </c>
      <c r="X15" s="197">
        <v>130</v>
      </c>
      <c r="Y15" s="198">
        <v>122</v>
      </c>
      <c r="Z15" s="196">
        <v>100</v>
      </c>
      <c r="AA15" s="197">
        <v>100</v>
      </c>
      <c r="AB15" s="197">
        <v>91</v>
      </c>
      <c r="AC15" s="197">
        <v>87</v>
      </c>
      <c r="AD15" s="198">
        <v>87</v>
      </c>
      <c r="AE15" s="196">
        <v>95</v>
      </c>
      <c r="AF15" s="197">
        <v>95</v>
      </c>
      <c r="AG15" s="197">
        <v>73</v>
      </c>
      <c r="AH15" s="197">
        <v>72</v>
      </c>
      <c r="AI15" s="198">
        <v>80</v>
      </c>
      <c r="AJ15" s="196">
        <v>146</v>
      </c>
      <c r="AK15" s="197">
        <v>147</v>
      </c>
      <c r="AL15" s="197">
        <v>157</v>
      </c>
      <c r="AM15" s="197">
        <v>132</v>
      </c>
      <c r="AN15" s="198">
        <v>125</v>
      </c>
      <c r="AO15">
        <v>77</v>
      </c>
      <c r="AP15" s="144">
        <v>-4</v>
      </c>
      <c r="AQ15" s="159">
        <v>97</v>
      </c>
      <c r="AR15" s="144">
        <v>5</v>
      </c>
      <c r="AS15" s="159">
        <v>90</v>
      </c>
      <c r="AT15" s="144">
        <v>3</v>
      </c>
      <c r="AU15" s="134">
        <v>102</v>
      </c>
      <c r="AV15" s="144">
        <v>1</v>
      </c>
      <c r="AW15" s="178">
        <v>117</v>
      </c>
      <c r="AX15" s="108">
        <v>33963.75</v>
      </c>
      <c r="BD15" s="15" t="s">
        <v>319</v>
      </c>
      <c r="BF15" s="15" t="s">
        <v>320</v>
      </c>
    </row>
    <row r="16" spans="1:60" x14ac:dyDescent="0.2">
      <c r="A16" s="103">
        <v>36751</v>
      </c>
      <c r="B16" s="171"/>
      <c r="C16" s="172">
        <v>110</v>
      </c>
      <c r="D16" s="171"/>
      <c r="E16" s="173">
        <v>115</v>
      </c>
      <c r="F16" s="171"/>
      <c r="G16" s="171"/>
      <c r="H16" s="170"/>
      <c r="I16" s="170">
        <v>107</v>
      </c>
      <c r="J16" s="170"/>
      <c r="K16" s="170"/>
      <c r="L16" s="170">
        <v>114</v>
      </c>
      <c r="M16" s="170"/>
      <c r="N16" s="102">
        <f t="shared" si="0"/>
        <v>36751</v>
      </c>
      <c r="P16" s="196"/>
      <c r="Q16" s="197"/>
      <c r="R16" s="197"/>
      <c r="S16" s="197"/>
      <c r="T16" s="198"/>
      <c r="U16" s="196"/>
      <c r="V16" s="197"/>
      <c r="W16" s="197"/>
      <c r="X16" s="197"/>
      <c r="Y16" s="198"/>
      <c r="Z16" s="196"/>
      <c r="AA16" s="197"/>
      <c r="AB16" s="197"/>
      <c r="AC16" s="197"/>
      <c r="AD16" s="198"/>
      <c r="AE16" s="196"/>
      <c r="AF16" s="197"/>
      <c r="AG16" s="197"/>
      <c r="AH16" s="197"/>
      <c r="AI16" s="198"/>
      <c r="AJ16" s="196"/>
      <c r="AK16" s="197"/>
      <c r="AL16" s="197"/>
      <c r="AM16" s="197"/>
      <c r="AN16" s="198"/>
      <c r="AO16">
        <v>74</v>
      </c>
      <c r="AP16" s="144">
        <v>-4</v>
      </c>
      <c r="AQ16" s="159">
        <v>95</v>
      </c>
      <c r="AR16" s="144">
        <v>4</v>
      </c>
      <c r="AS16" s="159">
        <v>91</v>
      </c>
      <c r="AT16" s="144">
        <v>3</v>
      </c>
      <c r="AU16" s="134">
        <v>107</v>
      </c>
      <c r="AV16" s="144">
        <v>5</v>
      </c>
      <c r="AW16" s="178"/>
      <c r="AX16" s="108">
        <v>31297</v>
      </c>
      <c r="AY16">
        <v>2400</v>
      </c>
    </row>
    <row r="17" spans="1:65" x14ac:dyDescent="0.2">
      <c r="A17" s="103">
        <v>36752</v>
      </c>
      <c r="B17" s="171">
        <v>200</v>
      </c>
      <c r="C17" s="172">
        <v>110</v>
      </c>
      <c r="D17" s="171">
        <v>200</v>
      </c>
      <c r="E17" s="173">
        <v>115</v>
      </c>
      <c r="F17" s="171">
        <v>190</v>
      </c>
      <c r="G17" s="171">
        <v>223</v>
      </c>
      <c r="H17" s="170">
        <v>223</v>
      </c>
      <c r="I17" s="170">
        <v>56</v>
      </c>
      <c r="J17" s="170">
        <v>207</v>
      </c>
      <c r="K17" s="170">
        <v>190</v>
      </c>
      <c r="L17" s="170">
        <v>65</v>
      </c>
      <c r="M17" s="170">
        <v>219</v>
      </c>
      <c r="N17" s="102">
        <f t="shared" si="0"/>
        <v>36752</v>
      </c>
      <c r="O17">
        <v>189.51</v>
      </c>
      <c r="P17" s="196">
        <v>168</v>
      </c>
      <c r="Q17" s="197">
        <v>170</v>
      </c>
      <c r="R17" s="197">
        <v>190</v>
      </c>
      <c r="S17" s="197">
        <v>170</v>
      </c>
      <c r="T17" s="198">
        <v>150</v>
      </c>
      <c r="U17" s="196">
        <v>140</v>
      </c>
      <c r="V17" s="197">
        <v>140</v>
      </c>
      <c r="W17" s="197">
        <v>142.5</v>
      </c>
      <c r="X17" s="197">
        <v>129</v>
      </c>
      <c r="Y17" s="198">
        <v>122</v>
      </c>
      <c r="Z17" s="196">
        <v>96</v>
      </c>
      <c r="AA17" s="197">
        <v>96</v>
      </c>
      <c r="AB17" s="197">
        <v>88</v>
      </c>
      <c r="AC17" s="197">
        <v>85.5</v>
      </c>
      <c r="AD17" s="198">
        <v>86</v>
      </c>
      <c r="AE17" s="196">
        <v>94</v>
      </c>
      <c r="AF17" s="197">
        <v>94</v>
      </c>
      <c r="AG17" s="197">
        <v>74</v>
      </c>
      <c r="AH17" s="197">
        <v>72</v>
      </c>
      <c r="AI17" s="198">
        <v>80</v>
      </c>
      <c r="AJ17" s="196"/>
      <c r="AK17" s="197"/>
      <c r="AL17" s="197"/>
      <c r="AM17" s="197"/>
      <c r="AN17" s="198"/>
      <c r="AO17">
        <v>75</v>
      </c>
      <c r="AP17" s="144">
        <v>-3</v>
      </c>
      <c r="AQ17" s="159">
        <v>96</v>
      </c>
      <c r="AR17" s="144">
        <v>4</v>
      </c>
      <c r="AS17" s="159">
        <v>89</v>
      </c>
      <c r="AT17" s="144">
        <v>3</v>
      </c>
      <c r="AU17" s="134">
        <v>107</v>
      </c>
      <c r="AV17" s="144">
        <v>4</v>
      </c>
      <c r="AW17" s="178">
        <v>128</v>
      </c>
      <c r="AX17" s="108">
        <v>37227.125</v>
      </c>
      <c r="BA17" s="84">
        <v>340</v>
      </c>
      <c r="BB17" s="85">
        <v>80</v>
      </c>
      <c r="BC17" s="87"/>
      <c r="BD17" s="161">
        <v>372</v>
      </c>
      <c r="BE17" s="162"/>
      <c r="BF17" s="79">
        <f>GROWTH(BB17:BB18,BA17:BA18,BD17)</f>
        <v>139.98409638719519</v>
      </c>
    </row>
    <row r="18" spans="1:65" x14ac:dyDescent="0.2">
      <c r="A18" s="103">
        <v>36753</v>
      </c>
      <c r="B18" s="171">
        <v>195</v>
      </c>
      <c r="C18" s="172">
        <v>63</v>
      </c>
      <c r="D18" s="171">
        <v>195</v>
      </c>
      <c r="E18" s="173">
        <v>66</v>
      </c>
      <c r="F18" s="171">
        <v>183</v>
      </c>
      <c r="G18" s="171">
        <v>230</v>
      </c>
      <c r="H18" s="170">
        <v>182</v>
      </c>
      <c r="I18" s="170">
        <v>62</v>
      </c>
      <c r="J18" s="170">
        <v>224</v>
      </c>
      <c r="K18" s="170">
        <v>183</v>
      </c>
      <c r="L18" s="170">
        <v>76</v>
      </c>
      <c r="M18" s="170">
        <v>227</v>
      </c>
      <c r="N18" s="102">
        <f t="shared" si="0"/>
        <v>36753</v>
      </c>
      <c r="O18">
        <v>182.93</v>
      </c>
      <c r="P18" s="196">
        <v>165</v>
      </c>
      <c r="Q18" s="197">
        <v>168</v>
      </c>
      <c r="R18" s="197">
        <v>190</v>
      </c>
      <c r="S18" s="197">
        <v>175</v>
      </c>
      <c r="T18" s="198">
        <v>155</v>
      </c>
      <c r="U18" s="196">
        <v>138</v>
      </c>
      <c r="V18" s="197">
        <v>138.5</v>
      </c>
      <c r="W18" s="197">
        <v>140</v>
      </c>
      <c r="X18" s="197">
        <v>130</v>
      </c>
      <c r="Y18" s="198">
        <v>125</v>
      </c>
      <c r="Z18" s="196">
        <v>95</v>
      </c>
      <c r="AA18" s="197">
        <v>95</v>
      </c>
      <c r="AB18" s="197">
        <v>88</v>
      </c>
      <c r="AC18" s="197"/>
      <c r="AD18" s="198"/>
      <c r="AE18" s="196">
        <v>93</v>
      </c>
      <c r="AF18" s="197">
        <v>93</v>
      </c>
      <c r="AG18" s="197">
        <v>72</v>
      </c>
      <c r="AH18" s="197">
        <v>71</v>
      </c>
      <c r="AI18" s="198">
        <v>82</v>
      </c>
      <c r="AJ18" s="196">
        <v>139</v>
      </c>
      <c r="AK18" s="197">
        <v>140</v>
      </c>
      <c r="AL18" s="197">
        <v>150</v>
      </c>
      <c r="AM18" s="197"/>
      <c r="AN18" s="198"/>
      <c r="AO18">
        <v>75</v>
      </c>
      <c r="AP18" s="144">
        <v>-4</v>
      </c>
      <c r="AQ18" s="159">
        <v>96</v>
      </c>
      <c r="AR18" s="144">
        <v>5</v>
      </c>
      <c r="AS18" s="159">
        <v>88</v>
      </c>
      <c r="AT18" s="144">
        <v>3</v>
      </c>
      <c r="AU18" s="134">
        <v>106</v>
      </c>
      <c r="AV18" s="144">
        <v>5</v>
      </c>
      <c r="AW18" s="178">
        <v>134</v>
      </c>
      <c r="AX18" s="108">
        <v>37554.625</v>
      </c>
      <c r="AY18">
        <v>3300</v>
      </c>
      <c r="BA18" s="88">
        <v>380</v>
      </c>
      <c r="BB18" s="89">
        <v>161</v>
      </c>
      <c r="BC18" s="91"/>
      <c r="BD18" s="163"/>
      <c r="BE18" s="164"/>
      <c r="BF18" s="167"/>
      <c r="BK18">
        <v>69</v>
      </c>
      <c r="BL18">
        <v>8</v>
      </c>
      <c r="BM18">
        <f>+BL18*BK18</f>
        <v>552</v>
      </c>
    </row>
    <row r="19" spans="1:65" x14ac:dyDescent="0.2">
      <c r="A19" s="103">
        <v>36754</v>
      </c>
      <c r="B19" s="171">
        <v>176.5</v>
      </c>
      <c r="C19" s="172">
        <v>68</v>
      </c>
      <c r="D19" s="171">
        <v>179.5</v>
      </c>
      <c r="E19" s="173">
        <v>70</v>
      </c>
      <c r="F19" s="171">
        <v>204</v>
      </c>
      <c r="G19" s="171">
        <v>220</v>
      </c>
      <c r="H19" s="170">
        <v>200</v>
      </c>
      <c r="I19" s="170">
        <v>69</v>
      </c>
      <c r="J19" s="170">
        <v>232</v>
      </c>
      <c r="K19" s="170">
        <v>204</v>
      </c>
      <c r="L19" s="170">
        <v>82</v>
      </c>
      <c r="M19" s="170">
        <v>232</v>
      </c>
      <c r="N19" s="102">
        <f t="shared" si="0"/>
        <v>36754</v>
      </c>
      <c r="O19">
        <v>204</v>
      </c>
      <c r="P19" s="196">
        <v>170</v>
      </c>
      <c r="Q19" s="197">
        <v>173</v>
      </c>
      <c r="R19" s="197">
        <v>190</v>
      </c>
      <c r="S19" s="197">
        <v>175</v>
      </c>
      <c r="T19" s="198">
        <v>155</v>
      </c>
      <c r="U19" s="196">
        <v>141</v>
      </c>
      <c r="V19" s="197">
        <v>141.5</v>
      </c>
      <c r="W19" s="197">
        <v>145</v>
      </c>
      <c r="X19" s="197">
        <v>132</v>
      </c>
      <c r="Y19" s="198">
        <v>130</v>
      </c>
      <c r="Z19" s="196">
        <v>99</v>
      </c>
      <c r="AA19" s="197">
        <v>99</v>
      </c>
      <c r="AB19" s="197">
        <v>93</v>
      </c>
      <c r="AC19" s="197">
        <v>89</v>
      </c>
      <c r="AD19" s="198">
        <v>90</v>
      </c>
      <c r="AE19" s="196">
        <v>97</v>
      </c>
      <c r="AF19" s="197">
        <v>97</v>
      </c>
      <c r="AG19" s="197">
        <v>75</v>
      </c>
      <c r="AH19" s="197">
        <v>74</v>
      </c>
      <c r="AI19" s="198">
        <v>87</v>
      </c>
      <c r="AJ19" s="196">
        <v>140</v>
      </c>
      <c r="AK19" s="197">
        <v>142</v>
      </c>
      <c r="AL19" s="197">
        <v>151</v>
      </c>
      <c r="AM19" s="197"/>
      <c r="AN19" s="198"/>
      <c r="AO19">
        <v>80</v>
      </c>
      <c r="AP19" s="144">
        <v>-2</v>
      </c>
      <c r="AQ19" s="159">
        <v>100</v>
      </c>
      <c r="AR19" s="144">
        <v>6</v>
      </c>
      <c r="AS19" s="159">
        <v>93</v>
      </c>
      <c r="AT19" s="144">
        <v>6</v>
      </c>
      <c r="AU19" s="134">
        <v>110</v>
      </c>
      <c r="AV19" s="144">
        <v>8</v>
      </c>
      <c r="AW19" s="178">
        <v>126</v>
      </c>
      <c r="AX19" s="108">
        <v>38513.5</v>
      </c>
      <c r="BA19" s="88"/>
      <c r="BB19" s="89"/>
      <c r="BC19" s="91"/>
      <c r="BD19" s="163"/>
      <c r="BE19" s="164"/>
      <c r="BF19" s="167"/>
      <c r="BK19">
        <v>69</v>
      </c>
      <c r="BL19">
        <v>8</v>
      </c>
      <c r="BM19">
        <f>+BL19*BK19</f>
        <v>552</v>
      </c>
    </row>
    <row r="20" spans="1:65" x14ac:dyDescent="0.2">
      <c r="A20" s="103">
        <v>36755</v>
      </c>
      <c r="B20" s="171">
        <v>193</v>
      </c>
      <c r="C20" s="172">
        <v>80</v>
      </c>
      <c r="D20" s="171">
        <v>194</v>
      </c>
      <c r="E20" s="173">
        <v>85</v>
      </c>
      <c r="F20" s="171">
        <v>194</v>
      </c>
      <c r="G20" s="171">
        <v>229</v>
      </c>
      <c r="H20" s="170">
        <v>194</v>
      </c>
      <c r="I20" s="170">
        <v>72</v>
      </c>
      <c r="J20" s="170">
        <v>220</v>
      </c>
      <c r="K20" s="170">
        <v>194</v>
      </c>
      <c r="L20" s="170">
        <v>90</v>
      </c>
      <c r="M20" s="170">
        <v>220</v>
      </c>
      <c r="N20" s="102">
        <f t="shared" si="0"/>
        <v>36755</v>
      </c>
      <c r="O20">
        <v>194</v>
      </c>
      <c r="P20" s="196">
        <v>180</v>
      </c>
      <c r="Q20" s="197">
        <v>180</v>
      </c>
      <c r="R20" s="197">
        <v>205</v>
      </c>
      <c r="S20" s="197">
        <v>175</v>
      </c>
      <c r="T20" s="198">
        <v>160</v>
      </c>
      <c r="U20" s="196">
        <v>151</v>
      </c>
      <c r="V20" s="197">
        <v>151</v>
      </c>
      <c r="W20" s="197">
        <v>155</v>
      </c>
      <c r="X20" s="197">
        <v>139</v>
      </c>
      <c r="Y20" s="198">
        <v>139</v>
      </c>
      <c r="Z20" s="196">
        <v>101</v>
      </c>
      <c r="AA20" s="197">
        <v>101</v>
      </c>
      <c r="AB20" s="197">
        <v>95</v>
      </c>
      <c r="AC20" s="197">
        <v>91</v>
      </c>
      <c r="AD20" s="198">
        <v>91</v>
      </c>
      <c r="AE20" s="196">
        <v>101</v>
      </c>
      <c r="AF20" s="197">
        <v>101</v>
      </c>
      <c r="AG20" s="197">
        <v>76</v>
      </c>
      <c r="AH20" s="197">
        <v>75</v>
      </c>
      <c r="AI20" s="198">
        <v>93</v>
      </c>
      <c r="AJ20" s="196">
        <v>141</v>
      </c>
      <c r="AK20" s="197">
        <v>143</v>
      </c>
      <c r="AL20" s="197">
        <v>155</v>
      </c>
      <c r="AM20" s="197"/>
      <c r="AN20" s="198">
        <v>125</v>
      </c>
      <c r="AO20">
        <v>77</v>
      </c>
      <c r="AP20" s="144">
        <v>-3</v>
      </c>
      <c r="AQ20" s="159">
        <v>94</v>
      </c>
      <c r="AR20" s="144">
        <v>5</v>
      </c>
      <c r="AS20" s="159">
        <v>92</v>
      </c>
      <c r="AT20" s="144">
        <v>6</v>
      </c>
      <c r="AU20" s="135">
        <v>103</v>
      </c>
      <c r="AV20" s="144">
        <v>-1</v>
      </c>
      <c r="AW20" s="179">
        <v>129</v>
      </c>
      <c r="AX20" s="108">
        <v>38090</v>
      </c>
      <c r="AY20">
        <v>2400</v>
      </c>
      <c r="BA20" s="88">
        <v>340</v>
      </c>
      <c r="BB20" s="89">
        <v>50</v>
      </c>
      <c r="BC20" s="91"/>
      <c r="BD20" s="163">
        <v>372</v>
      </c>
      <c r="BE20" s="164"/>
      <c r="BF20" s="167">
        <f>GROWTH(BB20:BB21,BA20:BA21,BD20)</f>
        <v>185.51063651717033</v>
      </c>
      <c r="BK20">
        <v>100</v>
      </c>
      <c r="BL20">
        <v>32</v>
      </c>
      <c r="BM20">
        <f>+BL20*BK20</f>
        <v>3200</v>
      </c>
    </row>
    <row r="21" spans="1:65" x14ac:dyDescent="0.2">
      <c r="A21" s="103">
        <v>36756</v>
      </c>
      <c r="B21" s="171">
        <v>160</v>
      </c>
      <c r="C21" s="172">
        <v>77.5</v>
      </c>
      <c r="D21" s="171">
        <v>160</v>
      </c>
      <c r="E21" s="173">
        <v>77.5</v>
      </c>
      <c r="F21" s="171">
        <v>116</v>
      </c>
      <c r="G21" s="171">
        <v>165</v>
      </c>
      <c r="H21" s="170">
        <v>182</v>
      </c>
      <c r="I21" s="170">
        <v>71</v>
      </c>
      <c r="J21" s="170">
        <v>173</v>
      </c>
      <c r="K21" s="170">
        <v>116</v>
      </c>
      <c r="L21" s="170">
        <v>87</v>
      </c>
      <c r="M21" s="170">
        <v>185</v>
      </c>
      <c r="N21" s="102">
        <f t="shared" si="0"/>
        <v>36756</v>
      </c>
      <c r="O21">
        <v>183.68</v>
      </c>
      <c r="P21" s="196">
        <v>195</v>
      </c>
      <c r="Q21" s="197">
        <v>195</v>
      </c>
      <c r="R21" s="197">
        <v>200</v>
      </c>
      <c r="S21" s="197">
        <v>190</v>
      </c>
      <c r="T21" s="198">
        <v>175</v>
      </c>
      <c r="U21" s="196">
        <v>161</v>
      </c>
      <c r="V21" s="197">
        <v>161</v>
      </c>
      <c r="W21" s="197">
        <v>161</v>
      </c>
      <c r="X21" s="197">
        <v>148</v>
      </c>
      <c r="Y21" s="198">
        <v>145</v>
      </c>
      <c r="Z21" s="196">
        <v>102</v>
      </c>
      <c r="AA21" s="197">
        <v>102</v>
      </c>
      <c r="AB21" s="197">
        <v>99</v>
      </c>
      <c r="AC21" s="197">
        <v>95</v>
      </c>
      <c r="AD21" s="198">
        <v>95</v>
      </c>
      <c r="AE21" s="196">
        <v>102</v>
      </c>
      <c r="AF21" s="197">
        <v>102</v>
      </c>
      <c r="AG21" s="197">
        <v>78</v>
      </c>
      <c r="AH21" s="197">
        <v>75</v>
      </c>
      <c r="AI21" s="198">
        <v>95</v>
      </c>
      <c r="AJ21" s="196">
        <v>143</v>
      </c>
      <c r="AK21" s="197">
        <v>145</v>
      </c>
      <c r="AL21" s="197">
        <v>156</v>
      </c>
      <c r="AM21" s="197"/>
      <c r="AN21" s="198"/>
      <c r="AO21">
        <v>69</v>
      </c>
      <c r="AP21" s="144">
        <v>-6</v>
      </c>
      <c r="AQ21" s="159">
        <v>89</v>
      </c>
      <c r="AR21" s="144">
        <v>1</v>
      </c>
      <c r="AS21" s="159">
        <v>90</v>
      </c>
      <c r="AT21" s="144">
        <v>4</v>
      </c>
      <c r="AU21" s="135">
        <v>97</v>
      </c>
      <c r="AV21" s="144">
        <v>-4</v>
      </c>
      <c r="AW21" s="179">
        <v>111</v>
      </c>
      <c r="AX21" s="108">
        <v>35753.6875</v>
      </c>
      <c r="BA21" s="88">
        <v>385</v>
      </c>
      <c r="BB21" s="89">
        <v>316</v>
      </c>
      <c r="BC21" s="91"/>
      <c r="BD21" s="163"/>
      <c r="BE21" s="164"/>
      <c r="BF21" s="167"/>
    </row>
    <row r="22" spans="1:65" x14ac:dyDescent="0.2">
      <c r="A22" s="103">
        <v>36757</v>
      </c>
      <c r="B22" s="171">
        <v>160</v>
      </c>
      <c r="C22" s="172">
        <v>77.5</v>
      </c>
      <c r="D22" s="171">
        <v>160</v>
      </c>
      <c r="E22" s="173">
        <v>77.5</v>
      </c>
      <c r="F22" s="171">
        <v>118</v>
      </c>
      <c r="G22" s="171">
        <v>165</v>
      </c>
      <c r="H22" s="170">
        <v>129</v>
      </c>
      <c r="I22" s="170">
        <v>62</v>
      </c>
      <c r="J22" s="170">
        <v>192</v>
      </c>
      <c r="K22" s="170">
        <v>117</v>
      </c>
      <c r="L22" s="170">
        <v>91</v>
      </c>
      <c r="M22" s="170">
        <v>218</v>
      </c>
      <c r="N22" s="102">
        <f t="shared" si="0"/>
        <v>36757</v>
      </c>
      <c r="O22">
        <v>133</v>
      </c>
      <c r="P22" s="196">
        <v>195</v>
      </c>
      <c r="Q22" s="197">
        <v>195</v>
      </c>
      <c r="R22" s="197">
        <v>200</v>
      </c>
      <c r="S22" s="197">
        <v>190</v>
      </c>
      <c r="T22" s="198">
        <v>175</v>
      </c>
      <c r="U22" s="196">
        <v>161</v>
      </c>
      <c r="V22" s="197">
        <v>161</v>
      </c>
      <c r="W22" s="197">
        <v>161</v>
      </c>
      <c r="X22" s="197">
        <v>148</v>
      </c>
      <c r="Y22" s="198">
        <v>145</v>
      </c>
      <c r="Z22" s="196">
        <v>102</v>
      </c>
      <c r="AA22" s="197">
        <v>102</v>
      </c>
      <c r="AB22" s="197">
        <v>99</v>
      </c>
      <c r="AC22" s="197">
        <v>95</v>
      </c>
      <c r="AD22" s="198">
        <v>95</v>
      </c>
      <c r="AE22" s="196">
        <v>102</v>
      </c>
      <c r="AF22" s="197">
        <v>102</v>
      </c>
      <c r="AG22" s="197">
        <v>78</v>
      </c>
      <c r="AH22" s="197">
        <v>75</v>
      </c>
      <c r="AI22" s="198">
        <v>95</v>
      </c>
      <c r="AJ22" s="196">
        <v>143</v>
      </c>
      <c r="AK22" s="197">
        <v>145</v>
      </c>
      <c r="AL22" s="197">
        <v>156</v>
      </c>
      <c r="AM22" s="197"/>
      <c r="AN22" s="198"/>
      <c r="AO22">
        <v>68</v>
      </c>
      <c r="AP22" s="144">
        <v>-8</v>
      </c>
      <c r="AQ22" s="136">
        <v>85</v>
      </c>
      <c r="AR22" s="144">
        <v>-1</v>
      </c>
      <c r="AS22" s="136">
        <v>87</v>
      </c>
      <c r="AT22" s="144">
        <v>1</v>
      </c>
      <c r="AU22" s="136">
        <v>105</v>
      </c>
      <c r="AV22" s="144">
        <v>4</v>
      </c>
      <c r="AW22" s="49">
        <v>47</v>
      </c>
      <c r="AX22" s="108">
        <v>31354.8125</v>
      </c>
      <c r="AY22">
        <v>4000</v>
      </c>
      <c r="BA22" s="88"/>
      <c r="BB22" s="89"/>
      <c r="BC22" s="91"/>
      <c r="BD22" s="163"/>
      <c r="BE22" s="164"/>
      <c r="BF22" s="167"/>
      <c r="BM22">
        <f>SUM(BM18:BM20)/SUM(BL18:BL20)</f>
        <v>89.666666666666671</v>
      </c>
    </row>
    <row r="23" spans="1:65" x14ac:dyDescent="0.2">
      <c r="A23" s="103">
        <v>36758</v>
      </c>
      <c r="B23" s="171"/>
      <c r="C23" s="172">
        <v>100</v>
      </c>
      <c r="D23" s="171"/>
      <c r="E23" s="173">
        <v>106</v>
      </c>
      <c r="F23" s="171"/>
      <c r="G23" s="171"/>
      <c r="H23" s="170"/>
      <c r="I23" s="170">
        <v>91</v>
      </c>
      <c r="J23" s="170"/>
      <c r="K23" s="170"/>
      <c r="L23" s="170">
        <v>23</v>
      </c>
      <c r="M23" s="170"/>
      <c r="N23" s="102">
        <f t="shared" si="0"/>
        <v>36758</v>
      </c>
      <c r="P23" s="196"/>
      <c r="Q23" s="197"/>
      <c r="R23" s="197"/>
      <c r="S23" s="197"/>
      <c r="T23" s="198"/>
      <c r="U23" s="196"/>
      <c r="V23" s="197"/>
      <c r="W23" s="197"/>
      <c r="X23" s="197"/>
      <c r="Y23" s="198"/>
      <c r="Z23" s="196"/>
      <c r="AA23" s="197"/>
      <c r="AB23" s="197"/>
      <c r="AC23" s="197"/>
      <c r="AD23" s="198"/>
      <c r="AE23" s="196"/>
      <c r="AF23" s="197"/>
      <c r="AG23" s="197"/>
      <c r="AH23" s="197"/>
      <c r="AI23" s="198"/>
      <c r="AJ23" s="196"/>
      <c r="AK23" s="197"/>
      <c r="AL23" s="197"/>
      <c r="AM23" s="197"/>
      <c r="AN23" s="198"/>
      <c r="AO23">
        <v>75</v>
      </c>
      <c r="AP23" s="144">
        <v>-6</v>
      </c>
      <c r="AQ23" s="136">
        <v>89</v>
      </c>
      <c r="AR23" s="144">
        <v>0</v>
      </c>
      <c r="AS23" s="136">
        <v>84</v>
      </c>
      <c r="AT23" s="144">
        <v>-1</v>
      </c>
      <c r="AU23" s="136">
        <v>106</v>
      </c>
      <c r="AV23" s="144">
        <v>5</v>
      </c>
      <c r="AW23" s="49"/>
      <c r="AX23" s="108">
        <v>28990.375</v>
      </c>
      <c r="BA23" s="88">
        <v>342</v>
      </c>
      <c r="BB23" s="89">
        <v>45</v>
      </c>
      <c r="BC23" s="91"/>
      <c r="BD23" s="163">
        <f>86+94+110+99</f>
        <v>389</v>
      </c>
      <c r="BE23" s="164"/>
      <c r="BF23" s="167">
        <f>GROWTH(BB23:BB25,BA23:BA25,BD23)</f>
        <v>339.21974372439956</v>
      </c>
    </row>
    <row r="24" spans="1:65" x14ac:dyDescent="0.2">
      <c r="A24" s="103">
        <v>36759</v>
      </c>
      <c r="B24" s="171">
        <v>171</v>
      </c>
      <c r="C24" s="172">
        <v>100</v>
      </c>
      <c r="D24" s="171">
        <v>175</v>
      </c>
      <c r="E24" s="173">
        <v>106</v>
      </c>
      <c r="F24" s="142">
        <v>139.5</v>
      </c>
      <c r="G24" s="171">
        <v>210</v>
      </c>
      <c r="H24" s="170">
        <v>184</v>
      </c>
      <c r="I24" s="170">
        <v>31</v>
      </c>
      <c r="J24" s="170">
        <v>187.19</v>
      </c>
      <c r="K24" s="170">
        <v>140</v>
      </c>
      <c r="L24" s="170">
        <v>83</v>
      </c>
      <c r="M24" s="170">
        <v>237.8</v>
      </c>
      <c r="N24" s="102">
        <f t="shared" si="0"/>
        <v>36759</v>
      </c>
      <c r="O24">
        <v>190.27</v>
      </c>
      <c r="P24" s="196">
        <v>226</v>
      </c>
      <c r="Q24" s="197">
        <v>226</v>
      </c>
      <c r="R24" s="197"/>
      <c r="S24" s="197"/>
      <c r="T24" s="198"/>
      <c r="U24" s="196">
        <v>178</v>
      </c>
      <c r="V24" s="197">
        <v>178</v>
      </c>
      <c r="W24" s="197">
        <v>173</v>
      </c>
      <c r="X24" s="197"/>
      <c r="Y24" s="198"/>
      <c r="Z24" s="196"/>
      <c r="AA24" s="197"/>
      <c r="AB24" s="197"/>
      <c r="AC24" s="197"/>
      <c r="AD24" s="198"/>
      <c r="AE24" s="196"/>
      <c r="AF24" s="197"/>
      <c r="AG24" s="197"/>
      <c r="AH24" s="197"/>
      <c r="AI24" s="198"/>
      <c r="AJ24" s="196"/>
      <c r="AK24" s="197"/>
      <c r="AL24" s="197"/>
      <c r="AM24" s="197"/>
      <c r="AN24" s="198"/>
      <c r="AO24">
        <v>82</v>
      </c>
      <c r="AP24" s="144">
        <v>0</v>
      </c>
      <c r="AQ24" s="136">
        <v>90</v>
      </c>
      <c r="AR24" s="144">
        <v>2</v>
      </c>
      <c r="AS24" s="136">
        <v>82</v>
      </c>
      <c r="AT24" s="144">
        <v>-2</v>
      </c>
      <c r="AU24" s="136">
        <v>105</v>
      </c>
      <c r="AV24" s="144">
        <v>4</v>
      </c>
      <c r="AW24" s="49">
        <v>82</v>
      </c>
      <c r="AX24" s="108">
        <v>34698.375</v>
      </c>
      <c r="AY24">
        <v>2700</v>
      </c>
      <c r="BA24" s="88">
        <v>349</v>
      </c>
      <c r="BB24" s="89">
        <v>54</v>
      </c>
      <c r="BC24" s="91"/>
      <c r="BD24" s="163"/>
      <c r="BE24" s="164"/>
      <c r="BF24" s="167"/>
    </row>
    <row r="25" spans="1:65" x14ac:dyDescent="0.2">
      <c r="A25" s="103">
        <v>36760</v>
      </c>
      <c r="B25" s="171">
        <v>200</v>
      </c>
      <c r="C25" s="172">
        <v>100</v>
      </c>
      <c r="D25" s="171">
        <v>200</v>
      </c>
      <c r="E25" s="173">
        <v>110</v>
      </c>
      <c r="F25" s="142">
        <v>216.31</v>
      </c>
      <c r="G25" s="171">
        <v>209.5</v>
      </c>
      <c r="H25" s="170">
        <v>199</v>
      </c>
      <c r="I25" s="170">
        <v>71</v>
      </c>
      <c r="J25" s="170">
        <v>176.64</v>
      </c>
      <c r="K25" s="170">
        <v>158</v>
      </c>
      <c r="L25" s="170">
        <v>111</v>
      </c>
      <c r="M25" s="170">
        <v>240.16</v>
      </c>
      <c r="N25" s="102">
        <f t="shared" si="0"/>
        <v>36760</v>
      </c>
      <c r="O25">
        <v>209.6</v>
      </c>
      <c r="P25" s="196">
        <v>230</v>
      </c>
      <c r="Q25" s="197">
        <v>230</v>
      </c>
      <c r="R25" s="197"/>
      <c r="S25" s="197"/>
      <c r="T25" s="198"/>
      <c r="U25" s="196">
        <v>180</v>
      </c>
      <c r="V25" s="197">
        <v>180</v>
      </c>
      <c r="W25" s="197"/>
      <c r="X25" s="197"/>
      <c r="Y25" s="198"/>
      <c r="Z25" s="196"/>
      <c r="AA25" s="197"/>
      <c r="AB25" s="197"/>
      <c r="AC25" s="197"/>
      <c r="AD25" s="198"/>
      <c r="AE25" s="196"/>
      <c r="AF25" s="197"/>
      <c r="AG25" s="197"/>
      <c r="AH25" s="197"/>
      <c r="AI25" s="198"/>
      <c r="AJ25" s="196"/>
      <c r="AK25" s="197"/>
      <c r="AL25" s="197"/>
      <c r="AM25" s="197"/>
      <c r="AN25" s="198"/>
      <c r="AO25">
        <v>89</v>
      </c>
      <c r="AP25" s="144">
        <v>5</v>
      </c>
      <c r="AQ25" s="136">
        <v>89</v>
      </c>
      <c r="AR25" s="144">
        <v>1</v>
      </c>
      <c r="AS25" s="136">
        <v>80</v>
      </c>
      <c r="AT25" s="144">
        <v>-2</v>
      </c>
      <c r="AU25" s="136">
        <v>101</v>
      </c>
      <c r="AV25" s="144">
        <v>-1</v>
      </c>
      <c r="AW25" s="49">
        <v>78</v>
      </c>
      <c r="AX25" s="108">
        <v>34263.875</v>
      </c>
      <c r="BA25" s="98">
        <v>382</v>
      </c>
      <c r="BB25" s="99">
        <v>252</v>
      </c>
      <c r="BC25" s="160"/>
      <c r="BD25" s="165"/>
      <c r="BE25" s="166"/>
      <c r="BF25" s="168"/>
    </row>
    <row r="26" spans="1:65" x14ac:dyDescent="0.2">
      <c r="A26" s="103">
        <v>36761</v>
      </c>
      <c r="B26" s="171">
        <v>224</v>
      </c>
      <c r="C26" s="172">
        <v>115</v>
      </c>
      <c r="D26" s="171">
        <v>220</v>
      </c>
      <c r="E26" s="173">
        <v>120</v>
      </c>
      <c r="F26" s="142">
        <v>220.4</v>
      </c>
      <c r="G26" s="171">
        <v>219</v>
      </c>
      <c r="H26" s="170">
        <v>213</v>
      </c>
      <c r="I26" s="170">
        <v>53</v>
      </c>
      <c r="J26" s="170">
        <v>218</v>
      </c>
      <c r="K26" s="170">
        <v>220</v>
      </c>
      <c r="L26" s="170">
        <v>125</v>
      </c>
      <c r="M26" s="170">
        <v>231</v>
      </c>
      <c r="N26" s="102">
        <f t="shared" si="0"/>
        <v>36761</v>
      </c>
      <c r="O26">
        <v>231.8</v>
      </c>
      <c r="P26" s="196">
        <v>230</v>
      </c>
      <c r="Q26" s="197">
        <v>230</v>
      </c>
      <c r="R26" s="197"/>
      <c r="S26" s="197"/>
      <c r="T26" s="198"/>
      <c r="U26" s="196">
        <v>192</v>
      </c>
      <c r="V26" s="197">
        <v>191</v>
      </c>
      <c r="W26" s="197"/>
      <c r="X26" s="197"/>
      <c r="Y26" s="198"/>
      <c r="Z26" s="196"/>
      <c r="AA26" s="197"/>
      <c r="AB26" s="197"/>
      <c r="AC26" s="197"/>
      <c r="AD26" s="198"/>
      <c r="AE26" s="196"/>
      <c r="AF26" s="197"/>
      <c r="AG26" s="197"/>
      <c r="AH26" s="197"/>
      <c r="AI26" s="198"/>
      <c r="AJ26" s="196"/>
      <c r="AK26" s="197"/>
      <c r="AL26" s="197"/>
      <c r="AM26" s="197"/>
      <c r="AN26" s="198"/>
      <c r="AO26">
        <v>89</v>
      </c>
      <c r="AP26" s="144">
        <v>7</v>
      </c>
      <c r="AQ26" s="136">
        <v>82</v>
      </c>
      <c r="AR26" s="144">
        <v>-3</v>
      </c>
      <c r="AS26" s="136">
        <v>81</v>
      </c>
      <c r="AT26" s="144">
        <v>-2</v>
      </c>
      <c r="AU26" s="136">
        <v>99</v>
      </c>
      <c r="AV26" s="144">
        <v>-2</v>
      </c>
      <c r="AW26" s="49">
        <v>78</v>
      </c>
      <c r="AX26" s="108">
        <v>34400.0625</v>
      </c>
      <c r="AY26">
        <v>1500</v>
      </c>
    </row>
    <row r="27" spans="1:65" x14ac:dyDescent="0.2">
      <c r="A27" s="103">
        <v>36762</v>
      </c>
      <c r="B27" s="171">
        <v>256</v>
      </c>
      <c r="C27" s="172">
        <v>120</v>
      </c>
      <c r="D27" s="171">
        <v>250</v>
      </c>
      <c r="E27" s="173">
        <v>130</v>
      </c>
      <c r="F27" s="142">
        <v>186</v>
      </c>
      <c r="G27" s="171">
        <v>225</v>
      </c>
      <c r="H27" s="170">
        <v>193</v>
      </c>
      <c r="I27" s="170">
        <v>84</v>
      </c>
      <c r="J27" s="170">
        <v>192</v>
      </c>
      <c r="K27" s="170">
        <v>150</v>
      </c>
      <c r="L27" s="170">
        <v>133</v>
      </c>
      <c r="M27" s="170">
        <v>245.61</v>
      </c>
      <c r="N27" s="102">
        <f t="shared" si="0"/>
        <v>36762</v>
      </c>
      <c r="O27">
        <v>208.48</v>
      </c>
      <c r="P27" s="196">
        <v>230</v>
      </c>
      <c r="Q27" s="197">
        <v>230</v>
      </c>
      <c r="R27" s="197"/>
      <c r="S27" s="197"/>
      <c r="T27" s="198"/>
      <c r="U27" s="196">
        <v>200</v>
      </c>
      <c r="V27" s="197">
        <v>196</v>
      </c>
      <c r="W27" s="197"/>
      <c r="X27" s="197"/>
      <c r="Y27" s="198"/>
      <c r="Z27" s="196"/>
      <c r="AA27" s="197"/>
      <c r="AB27" s="197"/>
      <c r="AC27" s="197"/>
      <c r="AD27" s="198"/>
      <c r="AE27" s="196"/>
      <c r="AF27" s="197"/>
      <c r="AG27" s="197"/>
      <c r="AH27" s="197"/>
      <c r="AI27" s="198"/>
      <c r="AJ27" s="196"/>
      <c r="AK27" s="197"/>
      <c r="AL27" s="197"/>
      <c r="AM27" s="197"/>
      <c r="AN27" s="198"/>
      <c r="AO27">
        <v>73</v>
      </c>
      <c r="AP27" s="144">
        <v>-2</v>
      </c>
      <c r="AQ27" s="159">
        <v>92</v>
      </c>
      <c r="AR27" s="144">
        <v>1</v>
      </c>
      <c r="AS27" s="159">
        <v>82</v>
      </c>
      <c r="AT27" s="144">
        <v>-1</v>
      </c>
      <c r="AU27" s="135">
        <v>104</v>
      </c>
      <c r="AV27" s="144">
        <v>1</v>
      </c>
      <c r="AW27" s="179">
        <v>97</v>
      </c>
      <c r="AX27" s="108">
        <v>35474.0625</v>
      </c>
    </row>
    <row r="28" spans="1:65" x14ac:dyDescent="0.2">
      <c r="A28" s="103">
        <v>36763</v>
      </c>
      <c r="B28" s="171">
        <v>230</v>
      </c>
      <c r="C28" s="172">
        <v>120</v>
      </c>
      <c r="D28" s="171">
        <v>230</v>
      </c>
      <c r="E28" s="173">
        <v>125</v>
      </c>
      <c r="F28" s="142">
        <v>225</v>
      </c>
      <c r="G28" s="171">
        <v>196</v>
      </c>
      <c r="H28" s="170">
        <v>228</v>
      </c>
      <c r="I28" s="170">
        <v>84</v>
      </c>
      <c r="J28" s="170">
        <v>205</v>
      </c>
      <c r="K28" s="170">
        <v>185</v>
      </c>
      <c r="L28" s="170">
        <v>132</v>
      </c>
      <c r="M28" s="205">
        <v>249</v>
      </c>
      <c r="N28" s="102">
        <f t="shared" si="0"/>
        <v>36763</v>
      </c>
      <c r="O28">
        <v>233.5</v>
      </c>
      <c r="P28" s="196">
        <v>230</v>
      </c>
      <c r="Q28" s="197">
        <v>230</v>
      </c>
      <c r="R28" s="197"/>
      <c r="S28" s="197"/>
      <c r="T28" s="198"/>
      <c r="U28" s="196">
        <v>200</v>
      </c>
      <c r="V28" s="197">
        <v>197</v>
      </c>
      <c r="W28" s="197">
        <v>173</v>
      </c>
      <c r="X28" s="197">
        <v>166</v>
      </c>
      <c r="Y28" s="198">
        <v>167</v>
      </c>
      <c r="Z28" s="196">
        <v>144</v>
      </c>
      <c r="AA28" s="197">
        <v>137</v>
      </c>
      <c r="AB28" s="197">
        <v>122</v>
      </c>
      <c r="AC28" s="197">
        <v>121</v>
      </c>
      <c r="AD28" s="198">
        <v>121</v>
      </c>
      <c r="AE28" s="196">
        <v>135</v>
      </c>
      <c r="AF28" s="197">
        <v>132</v>
      </c>
      <c r="AG28" s="197">
        <v>96</v>
      </c>
      <c r="AH28" s="197">
        <v>94</v>
      </c>
      <c r="AI28" s="198">
        <v>118</v>
      </c>
      <c r="AJ28" s="196">
        <v>184</v>
      </c>
      <c r="AK28" s="197">
        <v>184</v>
      </c>
      <c r="AL28" s="197">
        <v>194</v>
      </c>
      <c r="AM28" s="197"/>
      <c r="AN28" s="198">
        <v>150</v>
      </c>
      <c r="AO28">
        <v>78</v>
      </c>
      <c r="AP28" s="144">
        <v>1</v>
      </c>
      <c r="AQ28" s="159">
        <v>96</v>
      </c>
      <c r="AR28" s="144">
        <v>4</v>
      </c>
      <c r="AS28" s="159">
        <v>82</v>
      </c>
      <c r="AT28" s="144">
        <v>-2</v>
      </c>
      <c r="AU28" s="135">
        <v>101</v>
      </c>
      <c r="AV28" s="144">
        <v>1</v>
      </c>
      <c r="AW28" s="179">
        <v>86</v>
      </c>
      <c r="AX28" s="108">
        <v>35649.6875</v>
      </c>
      <c r="AY28">
        <v>3000</v>
      </c>
    </row>
    <row r="29" spans="1:65" x14ac:dyDescent="0.2">
      <c r="A29" s="103">
        <v>36764</v>
      </c>
      <c r="B29" s="171">
        <v>230</v>
      </c>
      <c r="C29" s="172">
        <v>120</v>
      </c>
      <c r="D29" s="171">
        <v>230</v>
      </c>
      <c r="E29" s="173">
        <v>125</v>
      </c>
      <c r="F29" s="142">
        <v>209</v>
      </c>
      <c r="G29" s="171">
        <v>196</v>
      </c>
      <c r="H29" s="170">
        <v>208</v>
      </c>
      <c r="I29" s="170">
        <v>95</v>
      </c>
      <c r="J29" s="170">
        <v>182</v>
      </c>
      <c r="K29" s="170">
        <v>206</v>
      </c>
      <c r="L29" s="170">
        <v>153</v>
      </c>
      <c r="M29" s="205">
        <v>225</v>
      </c>
      <c r="N29" s="102">
        <f t="shared" si="0"/>
        <v>36764</v>
      </c>
      <c r="O29">
        <v>223</v>
      </c>
      <c r="P29" s="196"/>
      <c r="Q29" s="197"/>
      <c r="R29" s="197"/>
      <c r="S29" s="197"/>
      <c r="T29" s="198"/>
      <c r="U29" s="196">
        <v>200</v>
      </c>
      <c r="V29" s="197">
        <v>197</v>
      </c>
      <c r="W29" s="197">
        <v>173</v>
      </c>
      <c r="X29" s="197">
        <v>166</v>
      </c>
      <c r="Y29" s="198">
        <v>167</v>
      </c>
      <c r="Z29" s="196">
        <v>144</v>
      </c>
      <c r="AA29" s="197">
        <v>137</v>
      </c>
      <c r="AB29" s="197">
        <v>122</v>
      </c>
      <c r="AC29" s="197">
        <v>121</v>
      </c>
      <c r="AD29" s="198">
        <v>121</v>
      </c>
      <c r="AE29" s="196">
        <v>135</v>
      </c>
      <c r="AF29" s="197">
        <v>132</v>
      </c>
      <c r="AG29" s="197">
        <v>96</v>
      </c>
      <c r="AH29" s="197">
        <v>94</v>
      </c>
      <c r="AI29" s="198">
        <v>118</v>
      </c>
      <c r="AJ29" s="196">
        <v>184</v>
      </c>
      <c r="AK29" s="197">
        <v>184</v>
      </c>
      <c r="AL29" s="197">
        <v>194</v>
      </c>
      <c r="AM29" s="197"/>
      <c r="AN29" s="198">
        <v>150</v>
      </c>
      <c r="AO29">
        <v>73</v>
      </c>
      <c r="AP29" s="144">
        <v>-2</v>
      </c>
      <c r="AQ29" s="159">
        <v>92</v>
      </c>
      <c r="AR29" s="144">
        <v>3</v>
      </c>
      <c r="AS29" s="159">
        <v>81</v>
      </c>
      <c r="AT29" s="144">
        <v>-3</v>
      </c>
      <c r="AU29" s="135">
        <v>105</v>
      </c>
      <c r="AV29" s="144">
        <v>5</v>
      </c>
      <c r="AW29" s="179">
        <v>91</v>
      </c>
      <c r="AX29" s="108">
        <v>31914.625</v>
      </c>
      <c r="BA29">
        <v>380</v>
      </c>
      <c r="BB29">
        <v>161</v>
      </c>
    </row>
    <row r="30" spans="1:65" x14ac:dyDescent="0.2">
      <c r="A30" s="103">
        <v>36765</v>
      </c>
      <c r="B30" s="171"/>
      <c r="C30" s="172">
        <v>142.75</v>
      </c>
      <c r="D30" s="171"/>
      <c r="E30" s="173">
        <v>155</v>
      </c>
      <c r="F30" s="142"/>
      <c r="G30" s="171"/>
      <c r="H30" s="170"/>
      <c r="I30" s="170">
        <v>120</v>
      </c>
      <c r="J30" s="170"/>
      <c r="K30" s="170"/>
      <c r="L30" s="170">
        <v>172</v>
      </c>
      <c r="M30" s="205"/>
      <c r="N30" s="102">
        <f t="shared" si="0"/>
        <v>36765</v>
      </c>
      <c r="P30" s="196"/>
      <c r="Q30" s="197"/>
      <c r="R30" s="197"/>
      <c r="S30" s="197"/>
      <c r="T30" s="198"/>
      <c r="U30" s="196"/>
      <c r="V30" s="197"/>
      <c r="W30" s="197"/>
      <c r="X30" s="197"/>
      <c r="Y30" s="198"/>
      <c r="Z30" s="196"/>
      <c r="AA30" s="197"/>
      <c r="AB30" s="197"/>
      <c r="AC30" s="197"/>
      <c r="AD30" s="198"/>
      <c r="AE30" s="196"/>
      <c r="AF30" s="197"/>
      <c r="AG30" s="197"/>
      <c r="AH30" s="197"/>
      <c r="AI30" s="198"/>
      <c r="AJ30" s="196"/>
      <c r="AK30" s="197"/>
      <c r="AL30" s="197"/>
      <c r="AM30" s="197"/>
      <c r="AN30" s="198"/>
      <c r="AO30">
        <v>73</v>
      </c>
      <c r="AP30" s="144">
        <v>-6</v>
      </c>
      <c r="AQ30" s="159">
        <v>93</v>
      </c>
      <c r="AR30" s="144">
        <v>3</v>
      </c>
      <c r="AS30" s="159">
        <v>79</v>
      </c>
      <c r="AT30" s="144">
        <v>-4</v>
      </c>
      <c r="AU30" s="135">
        <v>92</v>
      </c>
      <c r="AV30" s="144">
        <v>-2</v>
      </c>
      <c r="AW30" s="179"/>
      <c r="AX30" s="108">
        <v>29325.5</v>
      </c>
      <c r="AY30">
        <v>3000</v>
      </c>
      <c r="BA30">
        <f>81+96+112+93</f>
        <v>382</v>
      </c>
      <c r="BB30">
        <v>252</v>
      </c>
    </row>
    <row r="31" spans="1:65" x14ac:dyDescent="0.2">
      <c r="A31" s="103">
        <v>36766</v>
      </c>
      <c r="B31" s="171">
        <v>230</v>
      </c>
      <c r="C31" s="172">
        <v>142.75</v>
      </c>
      <c r="D31" s="171">
        <v>225</v>
      </c>
      <c r="E31" s="173">
        <v>155</v>
      </c>
      <c r="F31" s="142">
        <v>192</v>
      </c>
      <c r="G31" s="171">
        <v>222</v>
      </c>
      <c r="H31" s="170">
        <v>210</v>
      </c>
      <c r="I31" s="170">
        <v>84</v>
      </c>
      <c r="J31" s="170">
        <v>137</v>
      </c>
      <c r="K31" s="170">
        <v>192</v>
      </c>
      <c r="L31" s="170">
        <v>137</v>
      </c>
      <c r="M31" s="205">
        <v>222</v>
      </c>
      <c r="N31" s="102">
        <f t="shared" si="0"/>
        <v>36766</v>
      </c>
      <c r="O31">
        <v>213</v>
      </c>
      <c r="P31" s="196">
        <v>225</v>
      </c>
      <c r="Q31" s="197">
        <v>225</v>
      </c>
      <c r="R31" s="197"/>
      <c r="S31" s="197"/>
      <c r="T31" s="198"/>
      <c r="U31" s="196">
        <v>175</v>
      </c>
      <c r="V31" s="197">
        <v>174</v>
      </c>
      <c r="W31" s="197">
        <v>163</v>
      </c>
      <c r="X31" s="197">
        <v>154</v>
      </c>
      <c r="Y31" s="198">
        <v>158</v>
      </c>
      <c r="Z31" s="196">
        <v>137</v>
      </c>
      <c r="AA31" s="197">
        <v>133</v>
      </c>
      <c r="AB31" s="197">
        <v>117</v>
      </c>
      <c r="AC31" s="197">
        <v>115</v>
      </c>
      <c r="AD31" s="198">
        <v>115</v>
      </c>
      <c r="AE31" s="196">
        <v>134</v>
      </c>
      <c r="AF31" s="197">
        <v>130</v>
      </c>
      <c r="AG31" s="197">
        <v>92</v>
      </c>
      <c r="AH31" s="197">
        <v>92</v>
      </c>
      <c r="AI31" s="198">
        <v>113</v>
      </c>
      <c r="AJ31" s="196"/>
      <c r="AK31" s="197"/>
      <c r="AL31" s="197"/>
      <c r="AM31" s="197"/>
      <c r="AN31" s="198"/>
      <c r="AO31">
        <v>81</v>
      </c>
      <c r="AP31">
        <v>-1</v>
      </c>
      <c r="AQ31" s="159">
        <v>89</v>
      </c>
      <c r="AR31">
        <v>2</v>
      </c>
      <c r="AS31" s="159">
        <v>78</v>
      </c>
      <c r="AT31">
        <v>-3</v>
      </c>
      <c r="AU31" s="135">
        <v>93</v>
      </c>
      <c r="AV31">
        <v>-4</v>
      </c>
      <c r="AW31" s="135">
        <v>107</v>
      </c>
      <c r="AX31" s="108">
        <v>33516.5</v>
      </c>
    </row>
    <row r="32" spans="1:65" x14ac:dyDescent="0.2">
      <c r="A32" s="103">
        <v>36767</v>
      </c>
      <c r="B32" s="171">
        <v>225</v>
      </c>
      <c r="C32" s="172">
        <v>130</v>
      </c>
      <c r="D32" s="171">
        <v>225</v>
      </c>
      <c r="E32" s="173">
        <v>135</v>
      </c>
      <c r="F32" s="142">
        <v>195</v>
      </c>
      <c r="G32" s="171">
        <v>220</v>
      </c>
      <c r="H32" s="170">
        <v>207</v>
      </c>
      <c r="I32" s="170">
        <v>87</v>
      </c>
      <c r="J32" s="170">
        <v>69</v>
      </c>
      <c r="K32" s="170">
        <v>195</v>
      </c>
      <c r="L32" s="170">
        <v>130</v>
      </c>
      <c r="M32" s="205">
        <v>138</v>
      </c>
      <c r="N32" s="102">
        <f t="shared" si="0"/>
        <v>36767</v>
      </c>
      <c r="O32">
        <v>215</v>
      </c>
      <c r="P32" s="196"/>
      <c r="Q32" s="197"/>
      <c r="R32" s="197"/>
      <c r="S32" s="197"/>
      <c r="T32" s="198"/>
      <c r="U32" s="196">
        <v>140</v>
      </c>
      <c r="V32" s="197">
        <v>140</v>
      </c>
      <c r="W32" s="207">
        <v>135</v>
      </c>
      <c r="X32" s="197">
        <v>136</v>
      </c>
      <c r="Y32" s="198">
        <v>136</v>
      </c>
      <c r="Z32" s="196">
        <v>123</v>
      </c>
      <c r="AA32" s="197">
        <v>121</v>
      </c>
      <c r="AB32" s="197">
        <v>100</v>
      </c>
      <c r="AC32" s="197">
        <v>97</v>
      </c>
      <c r="AD32" s="198">
        <v>107</v>
      </c>
      <c r="AE32" s="196">
        <v>116.66666666666667</v>
      </c>
      <c r="AF32" s="197">
        <v>116</v>
      </c>
      <c r="AG32" s="197">
        <v>82.666666666666671</v>
      </c>
      <c r="AH32" s="197">
        <v>81.333333333333329</v>
      </c>
      <c r="AI32" s="198">
        <v>102.33333333333333</v>
      </c>
      <c r="AJ32" s="196">
        <v>153</v>
      </c>
      <c r="AK32" s="197">
        <v>160</v>
      </c>
      <c r="AL32" s="197">
        <v>159</v>
      </c>
      <c r="AM32" s="197"/>
      <c r="AN32" s="198">
        <v>140</v>
      </c>
      <c r="AO32">
        <v>80</v>
      </c>
      <c r="AP32">
        <v>1</v>
      </c>
      <c r="AQ32" s="159">
        <v>66</v>
      </c>
      <c r="AR32">
        <v>-10</v>
      </c>
      <c r="AS32" s="159">
        <v>68</v>
      </c>
      <c r="AT32">
        <v>-9</v>
      </c>
      <c r="AU32" s="135">
        <v>85</v>
      </c>
      <c r="AV32">
        <v>-11</v>
      </c>
      <c r="AW32" s="135">
        <v>105</v>
      </c>
      <c r="AX32" s="108">
        <v>30776.75</v>
      </c>
      <c r="AY32">
        <v>2200</v>
      </c>
      <c r="BA32">
        <v>359</v>
      </c>
      <c r="BB32">
        <v>69</v>
      </c>
      <c r="BE32" t="s">
        <v>38</v>
      </c>
      <c r="BF32" t="s">
        <v>39</v>
      </c>
    </row>
    <row r="33" spans="1:65" x14ac:dyDescent="0.2">
      <c r="A33" s="103">
        <v>36768</v>
      </c>
      <c r="B33" s="171">
        <v>160</v>
      </c>
      <c r="C33" s="172">
        <v>92</v>
      </c>
      <c r="D33" s="171">
        <v>160</v>
      </c>
      <c r="E33" s="173">
        <v>95</v>
      </c>
      <c r="F33" s="142">
        <v>155</v>
      </c>
      <c r="G33" s="171">
        <v>180</v>
      </c>
      <c r="H33" s="170">
        <v>145</v>
      </c>
      <c r="I33" s="170">
        <v>59</v>
      </c>
      <c r="J33" s="170">
        <v>65</v>
      </c>
      <c r="K33" s="170">
        <v>155</v>
      </c>
      <c r="L33" s="170">
        <v>92</v>
      </c>
      <c r="M33" s="205">
        <v>132</v>
      </c>
      <c r="N33" s="102">
        <f t="shared" si="0"/>
        <v>36768</v>
      </c>
      <c r="O33">
        <v>155</v>
      </c>
      <c r="P33" s="196"/>
      <c r="Q33" s="197"/>
      <c r="R33" s="197"/>
      <c r="S33" s="197"/>
      <c r="T33" s="198"/>
      <c r="U33" s="196">
        <v>115</v>
      </c>
      <c r="V33" s="197">
        <v>115</v>
      </c>
      <c r="W33" s="197">
        <v>115</v>
      </c>
      <c r="X33" s="197">
        <v>105</v>
      </c>
      <c r="Y33" s="198">
        <v>108</v>
      </c>
      <c r="Z33" s="196">
        <v>105</v>
      </c>
      <c r="AA33" s="197">
        <v>103</v>
      </c>
      <c r="AB33" s="197">
        <v>85</v>
      </c>
      <c r="AC33" s="197">
        <v>85</v>
      </c>
      <c r="AD33" s="198">
        <v>93</v>
      </c>
      <c r="AE33" s="196">
        <v>102.66666666666667</v>
      </c>
      <c r="AF33" s="197">
        <v>95</v>
      </c>
      <c r="AG33" s="197">
        <v>72</v>
      </c>
      <c r="AH33" s="197">
        <v>73</v>
      </c>
      <c r="AI33" s="198">
        <v>90</v>
      </c>
      <c r="AJ33" s="196">
        <v>142</v>
      </c>
      <c r="AK33" s="197">
        <v>148</v>
      </c>
      <c r="AL33" s="197">
        <v>149</v>
      </c>
      <c r="AM33" s="197"/>
      <c r="AN33" s="198">
        <v>131</v>
      </c>
      <c r="AO33">
        <v>77</v>
      </c>
      <c r="AP33">
        <v>2</v>
      </c>
      <c r="AQ33" s="159">
        <v>68</v>
      </c>
      <c r="AR33">
        <v>-8</v>
      </c>
      <c r="AS33" s="159">
        <v>76</v>
      </c>
      <c r="AT33">
        <v>-4</v>
      </c>
      <c r="AU33" s="135">
        <v>93</v>
      </c>
      <c r="AV33">
        <v>-6</v>
      </c>
      <c r="AW33" s="135">
        <v>109</v>
      </c>
      <c r="BE33">
        <v>0.58099999999999996</v>
      </c>
      <c r="BF33">
        <v>0.41899999999999998</v>
      </c>
    </row>
    <row r="34" spans="1:65" x14ac:dyDescent="0.2">
      <c r="A34" s="103">
        <v>36769</v>
      </c>
      <c r="B34" s="175">
        <v>160</v>
      </c>
      <c r="C34" s="176">
        <v>92</v>
      </c>
      <c r="D34" s="175">
        <v>160</v>
      </c>
      <c r="E34" s="176">
        <v>95</v>
      </c>
      <c r="F34" s="151">
        <v>77</v>
      </c>
      <c r="G34" s="177">
        <v>180</v>
      </c>
      <c r="H34" s="175">
        <v>74</v>
      </c>
      <c r="I34" s="175">
        <v>43</v>
      </c>
      <c r="J34" s="175">
        <v>89</v>
      </c>
      <c r="K34" s="175">
        <v>77</v>
      </c>
      <c r="L34" s="175">
        <v>78</v>
      </c>
      <c r="M34" s="206">
        <v>143</v>
      </c>
      <c r="N34" s="102">
        <f t="shared" si="0"/>
        <v>36769</v>
      </c>
      <c r="O34">
        <v>77</v>
      </c>
      <c r="P34" s="201"/>
      <c r="Q34" s="202"/>
      <c r="R34" s="202"/>
      <c r="S34" s="202"/>
      <c r="T34" s="203"/>
      <c r="U34" s="201">
        <v>120</v>
      </c>
      <c r="V34" s="202">
        <v>120</v>
      </c>
      <c r="W34" s="202">
        <v>110</v>
      </c>
      <c r="X34" s="202">
        <v>105</v>
      </c>
      <c r="Y34" s="203">
        <v>110</v>
      </c>
      <c r="Z34" s="201">
        <v>100</v>
      </c>
      <c r="AA34" s="202">
        <v>96</v>
      </c>
      <c r="AB34" s="202">
        <v>85</v>
      </c>
      <c r="AC34" s="202">
        <v>85</v>
      </c>
      <c r="AD34" s="203">
        <v>94</v>
      </c>
      <c r="AE34" s="201">
        <v>98</v>
      </c>
      <c r="AF34" s="202">
        <v>95</v>
      </c>
      <c r="AG34" s="202">
        <v>72</v>
      </c>
      <c r="AH34" s="202">
        <v>72</v>
      </c>
      <c r="AI34" s="203">
        <v>82</v>
      </c>
      <c r="AJ34" s="201">
        <v>140</v>
      </c>
      <c r="AK34" s="202">
        <v>140</v>
      </c>
      <c r="AL34" s="202">
        <v>142</v>
      </c>
      <c r="AM34" s="202">
        <v>121</v>
      </c>
      <c r="AN34" s="203">
        <v>123</v>
      </c>
      <c r="AO34">
        <v>68</v>
      </c>
      <c r="AP34">
        <v>-4</v>
      </c>
      <c r="AQ34" s="178">
        <v>77</v>
      </c>
      <c r="AR34">
        <v>-4</v>
      </c>
      <c r="AS34" s="178">
        <v>76</v>
      </c>
      <c r="AT34">
        <v>-5</v>
      </c>
      <c r="AU34" s="135">
        <v>94</v>
      </c>
      <c r="AV34">
        <v>-6</v>
      </c>
      <c r="AW34" s="135">
        <v>98</v>
      </c>
      <c r="AY34">
        <v>1800</v>
      </c>
    </row>
    <row r="35" spans="1:65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O35" s="48">
        <f>AVERAGE(O4:O34)</f>
        <v>210.20740740740737</v>
      </c>
      <c r="AD35" s="144"/>
      <c r="AE35" s="45"/>
      <c r="AI35" s="136"/>
      <c r="AJ35" s="136"/>
      <c r="AK35" s="48"/>
      <c r="AL35" s="48"/>
      <c r="AM35" s="48"/>
      <c r="AN35" s="48"/>
      <c r="AO35" s="48"/>
      <c r="AP35" s="144"/>
      <c r="AQ35" s="45"/>
      <c r="AU35" s="136"/>
      <c r="AV35" s="136"/>
      <c r="AW35" s="136"/>
      <c r="BD35" t="s">
        <v>41</v>
      </c>
      <c r="BE35">
        <v>118</v>
      </c>
      <c r="BF35">
        <v>92</v>
      </c>
      <c r="BH35" s="21">
        <f>+BE33*BE35+BF33*BF35</f>
        <v>107.10599999999999</v>
      </c>
    </row>
    <row r="36" spans="1:65" x14ac:dyDescent="0.2">
      <c r="A36" s="81" t="s">
        <v>57</v>
      </c>
      <c r="B36" s="21">
        <f t="shared" ref="B36:M36" si="1">AVERAGE(B4:B33)</f>
        <v>214.78846153846155</v>
      </c>
      <c r="C36" s="21">
        <f t="shared" si="1"/>
        <v>95.716666666666669</v>
      </c>
      <c r="D36" s="21">
        <f t="shared" si="1"/>
        <v>216.90384615384616</v>
      </c>
      <c r="E36" s="21">
        <f t="shared" si="1"/>
        <v>100.175</v>
      </c>
      <c r="F36" s="21">
        <f t="shared" si="1"/>
        <v>186.62346153846153</v>
      </c>
      <c r="G36" s="21">
        <f t="shared" si="1"/>
        <v>233.25</v>
      </c>
      <c r="H36" s="21">
        <f t="shared" si="1"/>
        <v>205.5</v>
      </c>
      <c r="I36" s="21">
        <f t="shared" si="1"/>
        <v>72.666666666666671</v>
      </c>
      <c r="J36" s="21">
        <f t="shared" si="1"/>
        <v>207.14730769230769</v>
      </c>
      <c r="K36" s="21">
        <f t="shared" si="1"/>
        <v>171.65384615384616</v>
      </c>
      <c r="L36" s="21">
        <f t="shared" si="1"/>
        <v>96.13333333333334</v>
      </c>
      <c r="M36" s="21">
        <f t="shared" si="1"/>
        <v>232.98346153846154</v>
      </c>
      <c r="P36" s="21">
        <f t="shared" ref="P36:AN36" si="2">AVERAGE(P4:P33)</f>
        <v>190.60869565217391</v>
      </c>
      <c r="Q36" s="21">
        <f t="shared" si="2"/>
        <v>192.56521739130434</v>
      </c>
      <c r="R36" s="21">
        <f t="shared" si="2"/>
        <v>197.58823529411765</v>
      </c>
      <c r="S36" s="21">
        <f t="shared" si="2"/>
        <v>178.33333333333334</v>
      </c>
      <c r="T36" s="21">
        <f t="shared" si="2"/>
        <v>157.77777777777777</v>
      </c>
      <c r="U36" s="21">
        <f t="shared" si="2"/>
        <v>152.67307692307693</v>
      </c>
      <c r="V36" s="21">
        <f t="shared" si="2"/>
        <v>152.55769230769232</v>
      </c>
      <c r="W36" s="21">
        <f t="shared" si="2"/>
        <v>145.58695652173913</v>
      </c>
      <c r="X36" s="21">
        <f t="shared" si="2"/>
        <v>138.35714285714286</v>
      </c>
      <c r="Y36" s="21">
        <f t="shared" si="2"/>
        <v>136.14285714285714</v>
      </c>
      <c r="Z36" s="21">
        <f t="shared" si="2"/>
        <v>104.38636363636364</v>
      </c>
      <c r="AA36" s="21">
        <f t="shared" si="2"/>
        <v>103.31818181818181</v>
      </c>
      <c r="AB36" s="21">
        <f t="shared" si="2"/>
        <v>94</v>
      </c>
      <c r="AC36" s="21">
        <f t="shared" si="2"/>
        <v>96.42307692307692</v>
      </c>
      <c r="AD36" s="21">
        <f t="shared" si="2"/>
        <v>98</v>
      </c>
      <c r="AE36" s="21">
        <f t="shared" si="2"/>
        <v>99.742424242424235</v>
      </c>
      <c r="AF36" s="21">
        <f t="shared" si="2"/>
        <v>98.875</v>
      </c>
      <c r="AG36" s="21">
        <f t="shared" si="2"/>
        <v>74.871212121212125</v>
      </c>
      <c r="AH36" s="21">
        <f t="shared" si="2"/>
        <v>77.952380952380963</v>
      </c>
      <c r="AI36" s="21">
        <f t="shared" si="2"/>
        <v>93.80952380952381</v>
      </c>
      <c r="AJ36" s="21">
        <f t="shared" si="2"/>
        <v>141.80000000000001</v>
      </c>
      <c r="AK36" s="21">
        <f t="shared" si="2"/>
        <v>143.6</v>
      </c>
      <c r="AL36" s="21">
        <f t="shared" si="2"/>
        <v>152.9</v>
      </c>
      <c r="AM36" s="21">
        <f t="shared" si="2"/>
        <v>132.33333333333334</v>
      </c>
      <c r="AN36" s="21">
        <f t="shared" si="2"/>
        <v>133.75</v>
      </c>
      <c r="AO36" s="49"/>
      <c r="AP36" s="144"/>
      <c r="AQ36" s="21"/>
      <c r="AU36" s="21"/>
      <c r="AV36" s="136"/>
      <c r="AW36" s="136"/>
      <c r="BD36" t="s">
        <v>333</v>
      </c>
      <c r="BE36">
        <v>100</v>
      </c>
      <c r="BF36">
        <v>60</v>
      </c>
      <c r="BH36" s="21">
        <f>+BE36*BE33+BF36*BF33</f>
        <v>83.24</v>
      </c>
    </row>
    <row r="37" spans="1:65" ht="13.5" thickBot="1" x14ac:dyDescent="0.25">
      <c r="A37" s="81" t="s">
        <v>137</v>
      </c>
      <c r="B37" s="21">
        <f t="shared" ref="B37:M37" si="3">MIN(B4:B33)</f>
        <v>125</v>
      </c>
      <c r="C37" s="21">
        <f t="shared" si="3"/>
        <v>58</v>
      </c>
      <c r="D37" s="21">
        <f t="shared" si="3"/>
        <v>125</v>
      </c>
      <c r="E37" s="21">
        <f t="shared" si="3"/>
        <v>59</v>
      </c>
      <c r="F37" s="21">
        <f t="shared" si="3"/>
        <v>86</v>
      </c>
      <c r="G37" s="21">
        <f t="shared" si="3"/>
        <v>125</v>
      </c>
      <c r="H37" s="21">
        <f t="shared" si="3"/>
        <v>118</v>
      </c>
      <c r="I37" s="21">
        <f t="shared" si="3"/>
        <v>31</v>
      </c>
      <c r="J37" s="21">
        <f t="shared" si="3"/>
        <v>65</v>
      </c>
      <c r="K37" s="21">
        <f t="shared" si="3"/>
        <v>86</v>
      </c>
      <c r="L37" s="21">
        <f t="shared" si="3"/>
        <v>23</v>
      </c>
      <c r="M37" s="21">
        <f t="shared" si="3"/>
        <v>132</v>
      </c>
      <c r="P37" s="21">
        <f t="shared" ref="P37:AN37" si="4">MIN(P4:P33)</f>
        <v>150</v>
      </c>
      <c r="Q37" s="21">
        <f t="shared" si="4"/>
        <v>152</v>
      </c>
      <c r="R37" s="21">
        <f t="shared" si="4"/>
        <v>160</v>
      </c>
      <c r="S37" s="21">
        <f t="shared" si="4"/>
        <v>170</v>
      </c>
      <c r="T37" s="21">
        <f t="shared" si="4"/>
        <v>150</v>
      </c>
      <c r="U37" s="21">
        <f t="shared" si="4"/>
        <v>115</v>
      </c>
      <c r="V37" s="21">
        <f t="shared" si="4"/>
        <v>115</v>
      </c>
      <c r="W37" s="21">
        <f t="shared" si="4"/>
        <v>115</v>
      </c>
      <c r="X37" s="21">
        <f t="shared" si="4"/>
        <v>105</v>
      </c>
      <c r="Y37" s="21">
        <f t="shared" si="4"/>
        <v>108</v>
      </c>
      <c r="Z37" s="21">
        <f t="shared" si="4"/>
        <v>92</v>
      </c>
      <c r="AA37" s="21">
        <f t="shared" si="4"/>
        <v>92</v>
      </c>
      <c r="AB37" s="21">
        <f t="shared" si="4"/>
        <v>82</v>
      </c>
      <c r="AC37" s="21">
        <f t="shared" si="4"/>
        <v>85</v>
      </c>
      <c r="AD37" s="21">
        <f t="shared" si="4"/>
        <v>86</v>
      </c>
      <c r="AE37" s="21">
        <f t="shared" si="4"/>
        <v>85</v>
      </c>
      <c r="AF37" s="21">
        <f t="shared" si="4"/>
        <v>85</v>
      </c>
      <c r="AG37" s="21">
        <f t="shared" si="4"/>
        <v>63.5</v>
      </c>
      <c r="AH37" s="21">
        <f t="shared" si="4"/>
        <v>71</v>
      </c>
      <c r="AI37" s="21">
        <f t="shared" si="4"/>
        <v>80</v>
      </c>
      <c r="AJ37" s="21">
        <f t="shared" si="4"/>
        <v>125</v>
      </c>
      <c r="AK37" s="21">
        <f t="shared" si="4"/>
        <v>126</v>
      </c>
      <c r="AL37" s="21">
        <f t="shared" si="4"/>
        <v>137</v>
      </c>
      <c r="AM37" s="21">
        <f t="shared" si="4"/>
        <v>132</v>
      </c>
      <c r="AN37" s="21">
        <f t="shared" si="4"/>
        <v>124</v>
      </c>
      <c r="AO37" s="49"/>
      <c r="AP37" s="49"/>
      <c r="AQ37" s="49"/>
      <c r="AR37" s="49"/>
      <c r="AS37" s="49"/>
      <c r="AT37" s="49"/>
      <c r="AU37" s="49"/>
    </row>
    <row r="38" spans="1:65" x14ac:dyDescent="0.2">
      <c r="A38" s="81" t="s">
        <v>138</v>
      </c>
      <c r="B38" s="21">
        <f t="shared" ref="B38:M38" si="5">MAX(B4:B33)</f>
        <v>475</v>
      </c>
      <c r="C38" s="21">
        <f t="shared" si="5"/>
        <v>142.75</v>
      </c>
      <c r="D38" s="21">
        <f t="shared" si="5"/>
        <v>478</v>
      </c>
      <c r="E38" s="21">
        <f t="shared" si="5"/>
        <v>155</v>
      </c>
      <c r="F38" s="21">
        <f t="shared" si="5"/>
        <v>341</v>
      </c>
      <c r="G38" s="21">
        <f t="shared" si="5"/>
        <v>525</v>
      </c>
      <c r="H38" s="21">
        <f t="shared" si="5"/>
        <v>390</v>
      </c>
      <c r="I38" s="21">
        <f t="shared" si="5"/>
        <v>126</v>
      </c>
      <c r="J38" s="21">
        <f t="shared" si="5"/>
        <v>435</v>
      </c>
      <c r="K38" s="21">
        <f t="shared" si="5"/>
        <v>285</v>
      </c>
      <c r="L38" s="21">
        <f t="shared" si="5"/>
        <v>172</v>
      </c>
      <c r="M38" s="21">
        <f t="shared" si="5"/>
        <v>464</v>
      </c>
      <c r="N38">
        <v>78</v>
      </c>
      <c r="O38">
        <v>100</v>
      </c>
      <c r="P38" s="21">
        <f t="shared" ref="P38:AN38" si="6">MAX(P4:P33)</f>
        <v>230</v>
      </c>
      <c r="Q38" s="21">
        <f t="shared" si="6"/>
        <v>230</v>
      </c>
      <c r="R38" s="21">
        <f t="shared" si="6"/>
        <v>225</v>
      </c>
      <c r="S38" s="21">
        <f t="shared" si="6"/>
        <v>190</v>
      </c>
      <c r="T38" s="21">
        <f t="shared" si="6"/>
        <v>175</v>
      </c>
      <c r="U38" s="21">
        <f t="shared" si="6"/>
        <v>200</v>
      </c>
      <c r="V38" s="21">
        <f t="shared" si="6"/>
        <v>197</v>
      </c>
      <c r="W38" s="21">
        <f t="shared" si="6"/>
        <v>173</v>
      </c>
      <c r="X38" s="21">
        <f t="shared" si="6"/>
        <v>166</v>
      </c>
      <c r="Y38" s="21">
        <f t="shared" si="6"/>
        <v>167</v>
      </c>
      <c r="Z38" s="21">
        <f t="shared" si="6"/>
        <v>144</v>
      </c>
      <c r="AA38" s="21">
        <f t="shared" si="6"/>
        <v>137</v>
      </c>
      <c r="AB38" s="21">
        <f t="shared" si="6"/>
        <v>122</v>
      </c>
      <c r="AC38" s="21">
        <f t="shared" si="6"/>
        <v>121</v>
      </c>
      <c r="AD38" s="21">
        <f t="shared" si="6"/>
        <v>121</v>
      </c>
      <c r="AE38" s="21">
        <f t="shared" si="6"/>
        <v>135</v>
      </c>
      <c r="AF38" s="21">
        <f t="shared" si="6"/>
        <v>132</v>
      </c>
      <c r="AG38" s="21">
        <f t="shared" si="6"/>
        <v>96</v>
      </c>
      <c r="AH38" s="21">
        <f t="shared" si="6"/>
        <v>94</v>
      </c>
      <c r="AI38" s="21">
        <f t="shared" si="6"/>
        <v>118</v>
      </c>
      <c r="AJ38" s="21">
        <f t="shared" si="6"/>
        <v>184</v>
      </c>
      <c r="AK38" s="21">
        <f t="shared" si="6"/>
        <v>184</v>
      </c>
      <c r="AL38" s="21">
        <f t="shared" si="6"/>
        <v>194</v>
      </c>
      <c r="AM38" s="21">
        <f t="shared" si="6"/>
        <v>133</v>
      </c>
      <c r="AN38" s="21">
        <f t="shared" si="6"/>
        <v>150</v>
      </c>
      <c r="AO38" s="49"/>
      <c r="AP38" s="49"/>
      <c r="AQ38" s="49"/>
      <c r="AR38" s="49"/>
      <c r="AS38" s="49"/>
      <c r="AT38" s="49"/>
      <c r="AU38" s="49"/>
      <c r="BA38" t="s">
        <v>334</v>
      </c>
      <c r="BD38" t="s">
        <v>322</v>
      </c>
      <c r="BE38" s="21">
        <f>+BH35-BH36</f>
        <v>23.866</v>
      </c>
      <c r="BF38" s="40" t="s">
        <v>324</v>
      </c>
      <c r="BI38" s="180"/>
      <c r="BJ38" s="181"/>
      <c r="BK38" s="181"/>
      <c r="BL38" s="181"/>
      <c r="BM38" s="182"/>
    </row>
    <row r="39" spans="1:65" ht="12" customHeight="1" x14ac:dyDescent="0.2">
      <c r="X39" s="44"/>
      <c r="Y39" s="45"/>
      <c r="AB39" s="44"/>
      <c r="AC39" s="45"/>
      <c r="AD39" s="48"/>
      <c r="AE39" s="48"/>
      <c r="BA39">
        <v>22.8</v>
      </c>
      <c r="BI39" s="183"/>
      <c r="BJ39" s="89"/>
      <c r="BK39" s="184" t="s">
        <v>38</v>
      </c>
      <c r="BL39" s="184" t="s">
        <v>349</v>
      </c>
      <c r="BM39" s="185"/>
    </row>
    <row r="40" spans="1:65" x14ac:dyDescent="0.2">
      <c r="B40" s="1" t="s">
        <v>86</v>
      </c>
      <c r="D40">
        <v>115</v>
      </c>
      <c r="E40">
        <v>125</v>
      </c>
      <c r="F40">
        <v>100</v>
      </c>
      <c r="G40">
        <v>108</v>
      </c>
      <c r="H40" s="1" t="s">
        <v>6</v>
      </c>
      <c r="N40" s="1" t="s">
        <v>7</v>
      </c>
      <c r="P40">
        <v>96</v>
      </c>
      <c r="Q40">
        <v>100</v>
      </c>
      <c r="R40">
        <v>83</v>
      </c>
      <c r="S40">
        <v>94</v>
      </c>
      <c r="T40" s="1" t="s">
        <v>22</v>
      </c>
      <c r="V40">
        <v>80</v>
      </c>
      <c r="W40">
        <v>85</v>
      </c>
      <c r="X40">
        <v>72</v>
      </c>
      <c r="Z40" s="1" t="s">
        <v>58</v>
      </c>
      <c r="AB40">
        <v>120</v>
      </c>
      <c r="AC40">
        <v>133</v>
      </c>
      <c r="AD40">
        <v>116</v>
      </c>
      <c r="AE40">
        <v>129</v>
      </c>
      <c r="AF40" s="1" t="s">
        <v>36</v>
      </c>
      <c r="AH40">
        <v>73</v>
      </c>
      <c r="AL40" s="1" t="s">
        <v>37</v>
      </c>
      <c r="AP40">
        <v>62.35</v>
      </c>
      <c r="BA40">
        <v>4.9000000000000002E-2</v>
      </c>
      <c r="BD40" t="s">
        <v>323</v>
      </c>
      <c r="BE40">
        <v>1.71</v>
      </c>
      <c r="BF40" s="40" t="s">
        <v>324</v>
      </c>
      <c r="BI40" s="183"/>
      <c r="BJ40" s="164" t="s">
        <v>323</v>
      </c>
      <c r="BK40" s="96">
        <f>0.59/16*100</f>
        <v>3.6875</v>
      </c>
      <c r="BL40" s="96">
        <f>0.59/24*100</f>
        <v>2.458333333333333</v>
      </c>
      <c r="BM40" s="185"/>
    </row>
    <row r="41" spans="1:65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L41" s="13" t="s">
        <v>2</v>
      </c>
      <c r="AM41" s="2"/>
      <c r="AN41" s="14" t="s">
        <v>3</v>
      </c>
      <c r="AO41" s="7"/>
      <c r="AP41" s="13" t="s">
        <v>4</v>
      </c>
      <c r="AQ41" s="2"/>
      <c r="AR41" s="191"/>
      <c r="AS41" s="191"/>
      <c r="AT41" s="191"/>
      <c r="AU41" s="191"/>
      <c r="BA41" s="21">
        <f>+BA39*BA40</f>
        <v>1.1172</v>
      </c>
      <c r="BD41" t="s">
        <v>326</v>
      </c>
      <c r="BE41">
        <f>+BA39*0.03</f>
        <v>0.68399999999999994</v>
      </c>
      <c r="BF41" s="40" t="s">
        <v>324</v>
      </c>
      <c r="BH41">
        <v>81</v>
      </c>
      <c r="BI41" s="183"/>
      <c r="BJ41" s="89" t="s">
        <v>348</v>
      </c>
      <c r="BK41" s="186">
        <v>0.03</v>
      </c>
      <c r="BL41" s="186">
        <v>0.03</v>
      </c>
      <c r="BM41" s="185"/>
    </row>
    <row r="42" spans="1:65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L42" s="10" t="s">
        <v>0</v>
      </c>
      <c r="AM42" s="11" t="s">
        <v>1</v>
      </c>
      <c r="AN42" s="12" t="s">
        <v>0</v>
      </c>
      <c r="AO42" s="12" t="s">
        <v>1</v>
      </c>
      <c r="AP42" s="10" t="s">
        <v>0</v>
      </c>
      <c r="AQ42" s="11" t="s">
        <v>1</v>
      </c>
      <c r="AR42" s="192"/>
      <c r="AS42" s="192"/>
      <c r="AT42" s="192"/>
      <c r="AU42" s="192"/>
      <c r="BD42" t="s">
        <v>325</v>
      </c>
      <c r="BE42">
        <v>1.34</v>
      </c>
      <c r="BF42" s="40" t="s">
        <v>324</v>
      </c>
      <c r="BI42" s="183"/>
      <c r="BJ42" s="89" t="s">
        <v>325</v>
      </c>
      <c r="BK42" s="96">
        <f>0.46/16*100</f>
        <v>2.875</v>
      </c>
      <c r="BL42" s="96">
        <f>0.46/24*100</f>
        <v>1.916666666666667</v>
      </c>
      <c r="BM42" s="185"/>
    </row>
    <row r="43" spans="1:65" x14ac:dyDescent="0.2">
      <c r="B43" s="142">
        <v>125</v>
      </c>
      <c r="C43" s="139">
        <v>132</v>
      </c>
      <c r="D43" s="138">
        <v>125</v>
      </c>
      <c r="E43" s="138">
        <v>130</v>
      </c>
      <c r="F43" s="142">
        <v>113</v>
      </c>
      <c r="G43" s="138">
        <v>124</v>
      </c>
      <c r="H43" s="142"/>
      <c r="I43" s="139"/>
      <c r="J43" s="138"/>
      <c r="K43" s="138"/>
      <c r="L43" s="142"/>
      <c r="M43" s="138"/>
      <c r="N43" s="146">
        <v>95</v>
      </c>
      <c r="O43" s="147">
        <v>100</v>
      </c>
      <c r="P43" s="146">
        <v>94</v>
      </c>
      <c r="Q43" s="145">
        <v>98</v>
      </c>
      <c r="R43" s="146">
        <v>80</v>
      </c>
      <c r="S43" s="147">
        <v>86</v>
      </c>
      <c r="T43" s="146">
        <v>94</v>
      </c>
      <c r="U43" s="147">
        <v>100</v>
      </c>
      <c r="V43" s="146">
        <v>94</v>
      </c>
      <c r="W43" s="145">
        <v>98</v>
      </c>
      <c r="X43" s="146">
        <v>70</v>
      </c>
      <c r="Y43" s="147">
        <v>73</v>
      </c>
      <c r="Z43" s="146"/>
      <c r="AA43" s="147"/>
      <c r="AB43" s="146"/>
      <c r="AC43" s="145"/>
      <c r="AD43" s="146"/>
      <c r="AE43" s="147"/>
      <c r="AF43" s="146"/>
      <c r="AG43" s="147"/>
      <c r="AH43" s="146"/>
      <c r="AI43" s="145">
        <v>85</v>
      </c>
      <c r="AJ43" s="146"/>
      <c r="AK43" s="147"/>
      <c r="AL43" s="146"/>
      <c r="AM43" s="147"/>
      <c r="AN43" s="146"/>
      <c r="AO43" s="145"/>
      <c r="AP43" s="146"/>
      <c r="AQ43" s="147"/>
      <c r="AR43" s="8"/>
      <c r="AS43" s="8"/>
      <c r="AT43" s="8"/>
      <c r="AU43" s="8"/>
      <c r="BA43">
        <f>2.88+0.43</f>
        <v>3.31</v>
      </c>
      <c r="BD43" t="s">
        <v>327</v>
      </c>
      <c r="BE43" s="21">
        <f>0.019*BH43</f>
        <v>1.5389999999999999</v>
      </c>
      <c r="BF43" s="40" t="s">
        <v>324</v>
      </c>
      <c r="BH43">
        <v>81</v>
      </c>
      <c r="BI43" s="183"/>
      <c r="BJ43" s="89" t="s">
        <v>350</v>
      </c>
      <c r="BK43" s="186">
        <v>1.9E-2</v>
      </c>
      <c r="BL43" s="186">
        <v>1.9E-2</v>
      </c>
      <c r="BM43" s="185"/>
    </row>
    <row r="44" spans="1:65" x14ac:dyDescent="0.2">
      <c r="B44" s="154">
        <v>115</v>
      </c>
      <c r="C44" s="139">
        <v>130</v>
      </c>
      <c r="D44" s="138">
        <v>115</v>
      </c>
      <c r="E44" s="138">
        <v>130</v>
      </c>
      <c r="F44" s="142">
        <v>113</v>
      </c>
      <c r="G44" s="139">
        <v>118</v>
      </c>
      <c r="H44" s="142"/>
      <c r="I44" s="139"/>
      <c r="J44" s="138"/>
      <c r="K44" s="138"/>
      <c r="L44" s="142"/>
      <c r="M44" s="138"/>
      <c r="N44" s="142">
        <v>105</v>
      </c>
      <c r="O44" s="139">
        <v>113</v>
      </c>
      <c r="P44" s="142">
        <v>102</v>
      </c>
      <c r="Q44" s="138">
        <v>111</v>
      </c>
      <c r="R44" s="142">
        <v>83</v>
      </c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139"/>
      <c r="AH44" s="142"/>
      <c r="AI44" s="138"/>
      <c r="AJ44" s="142"/>
      <c r="AK44" s="139"/>
      <c r="AL44" s="142"/>
      <c r="AM44" s="139"/>
      <c r="AN44" s="142"/>
      <c r="AO44" s="138"/>
      <c r="AP44" s="142"/>
      <c r="AQ44" s="139"/>
      <c r="AR44" s="8"/>
      <c r="AS44" s="8"/>
      <c r="AT44" s="8"/>
      <c r="AU44" s="8"/>
      <c r="BD44" t="s">
        <v>328</v>
      </c>
      <c r="BE44" s="21">
        <f>+BH44*0.03</f>
        <v>1.71</v>
      </c>
      <c r="BF44" s="40" t="s">
        <v>324</v>
      </c>
      <c r="BH44">
        <v>57</v>
      </c>
      <c r="BI44" s="183"/>
      <c r="BJ44" s="89" t="s">
        <v>351</v>
      </c>
      <c r="BK44" s="89">
        <v>22.8</v>
      </c>
      <c r="BL44" s="89">
        <v>22.8</v>
      </c>
      <c r="BM44" s="185"/>
    </row>
    <row r="45" spans="1:65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>
        <v>105</v>
      </c>
      <c r="O45" s="138">
        <v>108</v>
      </c>
      <c r="P45" s="142">
        <v>101</v>
      </c>
      <c r="Q45" s="139">
        <v>105</v>
      </c>
      <c r="R45" s="142">
        <v>86</v>
      </c>
      <c r="S45" s="139">
        <v>91</v>
      </c>
      <c r="T45" s="142">
        <v>99</v>
      </c>
      <c r="U45" s="139">
        <v>105</v>
      </c>
      <c r="V45" s="142">
        <v>98</v>
      </c>
      <c r="W45" s="138">
        <v>102</v>
      </c>
      <c r="X45" s="142">
        <v>72</v>
      </c>
      <c r="Y45" s="139">
        <v>78</v>
      </c>
      <c r="Z45" s="142">
        <v>143</v>
      </c>
      <c r="AA45" s="139">
        <v>145</v>
      </c>
      <c r="AB45" s="142">
        <v>140</v>
      </c>
      <c r="AC45" s="138">
        <v>148</v>
      </c>
      <c r="AD45" s="142">
        <v>132</v>
      </c>
      <c r="AE45" s="139">
        <v>145</v>
      </c>
      <c r="AF45" s="142"/>
      <c r="AG45" s="139"/>
      <c r="AH45" s="142"/>
      <c r="AI45" s="138"/>
      <c r="AJ45" s="142"/>
      <c r="AK45" s="139"/>
      <c r="AL45" s="142"/>
      <c r="AM45" s="139"/>
      <c r="AN45" s="142"/>
      <c r="AO45" s="138"/>
      <c r="AP45" s="142"/>
      <c r="AQ45" s="139"/>
      <c r="AR45" s="8"/>
      <c r="AS45" s="8"/>
      <c r="AT45" s="8"/>
      <c r="AU45" s="8"/>
      <c r="BD45" t="s">
        <v>329</v>
      </c>
      <c r="BE45">
        <v>2.15</v>
      </c>
      <c r="BF45" s="40" t="s">
        <v>324</v>
      </c>
      <c r="BI45" s="183"/>
      <c r="BJ45" s="89" t="s">
        <v>354</v>
      </c>
      <c r="BK45" s="89">
        <v>2.15</v>
      </c>
      <c r="BL45" s="89">
        <v>2.15</v>
      </c>
      <c r="BM45" s="185"/>
    </row>
    <row r="46" spans="1:65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139"/>
      <c r="AH46" s="138"/>
      <c r="AI46" s="138"/>
      <c r="AJ46" s="142"/>
      <c r="AK46" s="139"/>
      <c r="AL46" s="142"/>
      <c r="AM46" s="139"/>
      <c r="AN46" s="138"/>
      <c r="AO46" s="138"/>
      <c r="AP46" s="142"/>
      <c r="AQ46" s="139"/>
      <c r="AR46" s="8"/>
      <c r="AS46" s="8"/>
      <c r="AT46" s="8"/>
      <c r="AU46" s="8"/>
      <c r="BD46" t="s">
        <v>330</v>
      </c>
      <c r="BE46">
        <v>0.25</v>
      </c>
      <c r="BI46" s="183"/>
      <c r="BJ46" s="89" t="s">
        <v>353</v>
      </c>
      <c r="BK46" s="89">
        <f>0.83+2</f>
        <v>2.83</v>
      </c>
      <c r="BL46" s="89">
        <f>0.83+2</f>
        <v>2.83</v>
      </c>
      <c r="BM46" s="185"/>
    </row>
    <row r="47" spans="1:65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153"/>
      <c r="AH47" s="151"/>
      <c r="AI47" s="152"/>
      <c r="AJ47" s="151"/>
      <c r="AK47" s="153"/>
      <c r="AL47" s="151"/>
      <c r="AM47" s="153"/>
      <c r="AN47" s="151"/>
      <c r="AO47" s="152"/>
      <c r="AP47" s="151"/>
      <c r="AQ47" s="153"/>
      <c r="AR47" s="8"/>
      <c r="AS47" s="8"/>
      <c r="AT47" s="8"/>
      <c r="AU47" s="8"/>
      <c r="BD47" t="s">
        <v>331</v>
      </c>
      <c r="BI47" s="183"/>
      <c r="BJ47" s="89" t="s">
        <v>352</v>
      </c>
      <c r="BK47" s="96">
        <v>5</v>
      </c>
      <c r="BL47" s="89">
        <v>3.52</v>
      </c>
      <c r="BM47" s="185"/>
    </row>
    <row r="48" spans="1:65" x14ac:dyDescent="0.2">
      <c r="X48" s="44"/>
      <c r="Y48" s="45"/>
      <c r="Z48" s="21"/>
      <c r="AD48" s="21"/>
      <c r="BI48" s="183"/>
      <c r="BJ48" s="89" t="s">
        <v>330</v>
      </c>
      <c r="BK48" s="89">
        <v>0.25</v>
      </c>
      <c r="BL48" s="94">
        <v>0.25</v>
      </c>
      <c r="BM48" s="185"/>
    </row>
    <row r="49" spans="2:65" x14ac:dyDescent="0.2">
      <c r="B49" s="15"/>
      <c r="X49" s="44"/>
      <c r="Y49" s="45"/>
      <c r="Z49" s="21"/>
      <c r="AA49" s="21"/>
      <c r="AC49" s="45"/>
      <c r="AD49" s="21"/>
      <c r="AE49" s="21"/>
      <c r="BD49" t="s">
        <v>332</v>
      </c>
      <c r="BE49" s="21">
        <f>SUM(BE40:BE47)</f>
        <v>9.3829999999999991</v>
      </c>
      <c r="BI49" s="183"/>
      <c r="BJ49" s="89" t="s">
        <v>355</v>
      </c>
      <c r="BK49" s="96">
        <f>SUM(BK41,BK43)*BK44</f>
        <v>1.1172</v>
      </c>
      <c r="BL49" s="96">
        <f>SUM(BL41,BL43)*BL44</f>
        <v>1.1172</v>
      </c>
      <c r="BM49" s="185"/>
    </row>
    <row r="50" spans="2:65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  <c r="BI50" s="183"/>
      <c r="BJ50" s="89"/>
      <c r="BK50" s="89"/>
      <c r="BL50" s="89"/>
      <c r="BM50" s="185"/>
    </row>
    <row r="51" spans="2:65" ht="13.5" thickBot="1" x14ac:dyDescent="0.25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  <c r="BI51" s="187"/>
      <c r="BJ51" s="188" t="s">
        <v>356</v>
      </c>
      <c r="BK51" s="190">
        <f>SUM(BK40,BK42,BK45,BK46,BK47,BK48,BK49)</f>
        <v>17.909700000000001</v>
      </c>
      <c r="BL51" s="190">
        <f>SUM(BL40,BL42,BL45,BL46,BL47,BL48,BL49)</f>
        <v>14.2422</v>
      </c>
      <c r="BM51" s="189"/>
    </row>
    <row r="52" spans="2:65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65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65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65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65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65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65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65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65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114.46164772727273</v>
      </c>
    </row>
    <row r="61" spans="2:65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65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65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65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178"/>
  <sheetViews>
    <sheetView zoomScale="62" workbookViewId="0">
      <selection activeCell="B27" sqref="B27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12" width="8.42578125" customWidth="1"/>
    <col min="13" max="13" width="8.140625" customWidth="1"/>
    <col min="14" max="14" width="6.28515625" customWidth="1"/>
    <col min="15" max="15" width="8.140625" customWidth="1"/>
    <col min="16" max="16" width="7.85546875" customWidth="1"/>
    <col min="17" max="17" width="7" customWidth="1"/>
    <col min="18" max="18" width="7.140625" customWidth="1"/>
    <col min="19" max="20" width="7.85546875" customWidth="1"/>
    <col min="22" max="22" width="7" customWidth="1"/>
    <col min="23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4" width="7.85546875" customWidth="1"/>
    <col min="35" max="35" width="6.85546875" customWidth="1"/>
    <col min="36" max="36" width="11.85546875" bestFit="1" customWidth="1"/>
    <col min="37" max="37" width="7.42578125" customWidth="1"/>
    <col min="41" max="41" width="15.85546875" bestFit="1" customWidth="1"/>
    <col min="43" max="43" width="12.28515625" bestFit="1" customWidth="1"/>
    <col min="46" max="46" width="13.7109375" bestFit="1" customWidth="1"/>
  </cols>
  <sheetData>
    <row r="1" spans="1:50" x14ac:dyDescent="0.2">
      <c r="B1" s="1" t="s">
        <v>81</v>
      </c>
      <c r="O1" s="1" t="s">
        <v>85</v>
      </c>
      <c r="U1" s="1"/>
      <c r="AD1" t="s">
        <v>94</v>
      </c>
      <c r="AE1" t="s">
        <v>87</v>
      </c>
      <c r="AF1" t="s">
        <v>88</v>
      </c>
      <c r="AG1" t="s">
        <v>91</v>
      </c>
      <c r="AH1" t="s">
        <v>89</v>
      </c>
      <c r="AI1" t="s">
        <v>90</v>
      </c>
      <c r="AJ1" t="s">
        <v>145</v>
      </c>
    </row>
    <row r="2" spans="1:50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46</v>
      </c>
      <c r="J2" s="127" t="s">
        <v>146</v>
      </c>
      <c r="K2" s="127" t="s">
        <v>45</v>
      </c>
      <c r="L2" s="127" t="s">
        <v>45</v>
      </c>
      <c r="M2" s="127" t="s">
        <v>147</v>
      </c>
      <c r="O2" s="13" t="s">
        <v>84</v>
      </c>
      <c r="P2" s="7"/>
      <c r="Q2" s="104"/>
      <c r="R2" s="13" t="s">
        <v>21</v>
      </c>
      <c r="S2" s="14"/>
      <c r="T2" s="7"/>
      <c r="U2" s="13" t="s">
        <v>6</v>
      </c>
      <c r="V2" s="14"/>
      <c r="W2" s="2"/>
      <c r="X2" s="13" t="s">
        <v>7</v>
      </c>
      <c r="Y2" s="7"/>
      <c r="Z2" s="104"/>
      <c r="AA2" s="13" t="s">
        <v>22</v>
      </c>
      <c r="AB2" s="14"/>
      <c r="AC2" s="2"/>
      <c r="AE2" s="47"/>
      <c r="AF2" s="47"/>
      <c r="AG2" s="47"/>
      <c r="AH2" s="47"/>
      <c r="AI2" s="47"/>
      <c r="AJ2" s="47"/>
    </row>
    <row r="3" spans="1:50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35</v>
      </c>
      <c r="J3" s="126" t="s">
        <v>34</v>
      </c>
      <c r="K3" s="126" t="s">
        <v>34</v>
      </c>
      <c r="L3" s="126" t="s">
        <v>35</v>
      </c>
      <c r="M3" s="126" t="s">
        <v>34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X3" s="10" t="s">
        <v>41</v>
      </c>
      <c r="Y3" s="12" t="s">
        <v>40</v>
      </c>
      <c r="Z3" s="11" t="s">
        <v>42</v>
      </c>
      <c r="AA3" s="10" t="s">
        <v>41</v>
      </c>
      <c r="AB3" s="12" t="s">
        <v>40</v>
      </c>
      <c r="AC3" s="11" t="s">
        <v>42</v>
      </c>
      <c r="AF3" s="47"/>
      <c r="AG3" s="47"/>
      <c r="AH3" s="47"/>
      <c r="AI3" s="47"/>
      <c r="AJ3" s="178"/>
    </row>
    <row r="4" spans="1:50" x14ac:dyDescent="0.2">
      <c r="A4" s="103">
        <v>36708</v>
      </c>
      <c r="B4" s="171">
        <v>100</v>
      </c>
      <c r="C4" s="172">
        <v>60</v>
      </c>
      <c r="D4" s="171">
        <v>137</v>
      </c>
      <c r="E4" s="173">
        <v>55</v>
      </c>
      <c r="F4" s="171">
        <v>85</v>
      </c>
      <c r="G4" s="171">
        <v>140</v>
      </c>
      <c r="H4" s="174">
        <v>82</v>
      </c>
      <c r="I4" s="174">
        <v>55</v>
      </c>
      <c r="J4" s="174">
        <v>59</v>
      </c>
      <c r="K4" s="174">
        <v>85</v>
      </c>
      <c r="L4" s="174">
        <v>56</v>
      </c>
      <c r="M4" s="174">
        <v>59</v>
      </c>
      <c r="N4" s="102">
        <f t="shared" ref="N4:N34" si="0">A4</f>
        <v>36708</v>
      </c>
      <c r="O4" s="142">
        <v>170</v>
      </c>
      <c r="P4" s="138">
        <v>180</v>
      </c>
      <c r="Q4" s="139"/>
      <c r="R4" s="138">
        <v>185</v>
      </c>
      <c r="S4" s="145">
        <v>190</v>
      </c>
      <c r="T4" s="138"/>
      <c r="U4" s="146">
        <v>110</v>
      </c>
      <c r="V4" s="145"/>
      <c r="W4" s="147"/>
      <c r="X4" s="146">
        <v>95</v>
      </c>
      <c r="Y4" s="145">
        <v>95</v>
      </c>
      <c r="Z4" s="147">
        <v>72</v>
      </c>
      <c r="AA4" s="146">
        <v>82</v>
      </c>
      <c r="AB4" s="145">
        <v>82</v>
      </c>
      <c r="AC4" s="147">
        <v>62</v>
      </c>
      <c r="AD4" s="144">
        <v>81.88</v>
      </c>
      <c r="AE4" s="157" t="s">
        <v>166</v>
      </c>
      <c r="AF4" s="129" t="s">
        <v>234</v>
      </c>
      <c r="AG4" s="129" t="s">
        <v>358</v>
      </c>
      <c r="AH4" s="129" t="s">
        <v>359</v>
      </c>
      <c r="AI4" s="134">
        <v>78</v>
      </c>
      <c r="AJ4" s="178">
        <v>29749</v>
      </c>
      <c r="AL4" s="49"/>
    </row>
    <row r="5" spans="1:50" x14ac:dyDescent="0.2">
      <c r="A5" s="103">
        <v>36709</v>
      </c>
      <c r="B5" s="171"/>
      <c r="C5" s="172">
        <v>85</v>
      </c>
      <c r="D5" s="171"/>
      <c r="E5" s="173">
        <v>100</v>
      </c>
      <c r="F5" s="171"/>
      <c r="G5" s="171"/>
      <c r="H5" s="170"/>
      <c r="I5" s="170">
        <v>55</v>
      </c>
      <c r="J5" s="170"/>
      <c r="K5" s="170"/>
      <c r="L5" s="170">
        <v>59</v>
      </c>
      <c r="M5" s="170"/>
      <c r="N5" s="102">
        <f t="shared" si="0"/>
        <v>36709</v>
      </c>
      <c r="O5" s="142"/>
      <c r="P5" s="138"/>
      <c r="Q5" s="139"/>
      <c r="R5" s="138"/>
      <c r="S5" s="138"/>
      <c r="T5" s="138"/>
      <c r="U5" s="142"/>
      <c r="V5" s="138"/>
      <c r="W5" s="139"/>
      <c r="X5" s="142"/>
      <c r="Y5" s="138"/>
      <c r="Z5" s="139"/>
      <c r="AA5" s="142"/>
      <c r="AB5" s="138"/>
      <c r="AC5" s="139"/>
      <c r="AD5" s="144"/>
      <c r="AE5" s="133" t="s">
        <v>169</v>
      </c>
      <c r="AF5" s="129" t="s">
        <v>360</v>
      </c>
      <c r="AG5" s="129" t="s">
        <v>358</v>
      </c>
      <c r="AH5" s="129" t="s">
        <v>361</v>
      </c>
      <c r="AI5" s="134"/>
      <c r="AJ5" s="178"/>
      <c r="AL5" s="49"/>
    </row>
    <row r="6" spans="1:50" x14ac:dyDescent="0.2">
      <c r="A6" s="103">
        <v>36710</v>
      </c>
      <c r="B6" s="171">
        <v>128</v>
      </c>
      <c r="C6" s="172">
        <v>85</v>
      </c>
      <c r="D6" s="171">
        <v>167</v>
      </c>
      <c r="E6" s="173">
        <v>100</v>
      </c>
      <c r="F6" s="171">
        <v>89</v>
      </c>
      <c r="G6" s="171">
        <v>197</v>
      </c>
      <c r="H6" s="170">
        <v>88</v>
      </c>
      <c r="I6" s="170">
        <v>47</v>
      </c>
      <c r="J6" s="170">
        <v>37</v>
      </c>
      <c r="K6" s="170">
        <v>89</v>
      </c>
      <c r="L6" s="170">
        <v>47</v>
      </c>
      <c r="M6" s="170">
        <v>37</v>
      </c>
      <c r="N6" s="102">
        <f t="shared" si="0"/>
        <v>36710</v>
      </c>
      <c r="O6" s="148"/>
      <c r="P6" s="149"/>
      <c r="Q6" s="139"/>
      <c r="R6" s="138"/>
      <c r="S6" s="138"/>
      <c r="T6" s="138"/>
      <c r="U6" s="142"/>
      <c r="V6" s="138"/>
      <c r="W6" s="139"/>
      <c r="X6" s="142"/>
      <c r="Y6" s="138"/>
      <c r="Z6" s="139"/>
      <c r="AA6" s="142"/>
      <c r="AB6" s="138"/>
      <c r="AC6" s="139"/>
      <c r="AD6" s="144">
        <v>88.38</v>
      </c>
      <c r="AE6" s="133" t="s">
        <v>186</v>
      </c>
      <c r="AF6" s="132" t="s">
        <v>362</v>
      </c>
      <c r="AG6" s="129" t="s">
        <v>363</v>
      </c>
      <c r="AH6" s="129" t="s">
        <v>361</v>
      </c>
      <c r="AI6" s="134">
        <v>107</v>
      </c>
      <c r="AJ6" s="178">
        <v>28438</v>
      </c>
      <c r="AL6" s="49"/>
    </row>
    <row r="7" spans="1:50" x14ac:dyDescent="0.2">
      <c r="A7" s="103">
        <v>36711</v>
      </c>
      <c r="B7" s="171"/>
      <c r="C7" s="172">
        <v>60</v>
      </c>
      <c r="D7" s="171"/>
      <c r="E7" s="173">
        <v>75</v>
      </c>
      <c r="F7" s="171"/>
      <c r="G7" s="171"/>
      <c r="H7" s="170"/>
      <c r="I7" s="170">
        <v>39</v>
      </c>
      <c r="J7" s="170"/>
      <c r="K7" s="170"/>
      <c r="L7" s="170">
        <v>39</v>
      </c>
      <c r="M7" s="170"/>
      <c r="N7" s="102">
        <f t="shared" si="0"/>
        <v>36711</v>
      </c>
      <c r="O7" s="142"/>
      <c r="P7" s="138"/>
      <c r="Q7" s="139"/>
      <c r="R7" s="138"/>
      <c r="S7" s="138"/>
      <c r="T7" s="138"/>
      <c r="U7" s="142"/>
      <c r="V7" s="138"/>
      <c r="W7" s="139"/>
      <c r="X7" s="142"/>
      <c r="Y7" s="138"/>
      <c r="Z7" s="139"/>
      <c r="AA7" s="142"/>
      <c r="AB7" s="138"/>
      <c r="AC7" s="139"/>
      <c r="AD7" s="144"/>
      <c r="AE7" s="133" t="s">
        <v>186</v>
      </c>
      <c r="AF7" s="129" t="s">
        <v>364</v>
      </c>
      <c r="AG7" s="129" t="s">
        <v>365</v>
      </c>
      <c r="AH7" s="129" t="s">
        <v>366</v>
      </c>
      <c r="AI7" s="134"/>
      <c r="AJ7" s="178"/>
      <c r="AL7" s="49"/>
    </row>
    <row r="8" spans="1:50" x14ac:dyDescent="0.2">
      <c r="A8" s="103">
        <v>36712</v>
      </c>
      <c r="B8" s="171">
        <v>85</v>
      </c>
      <c r="C8" s="172">
        <v>60</v>
      </c>
      <c r="D8" s="171">
        <v>105</v>
      </c>
      <c r="E8" s="173">
        <v>75</v>
      </c>
      <c r="F8" s="171">
        <v>51</v>
      </c>
      <c r="G8" s="171">
        <v>125</v>
      </c>
      <c r="H8" s="170">
        <v>54</v>
      </c>
      <c r="I8" s="170">
        <v>28</v>
      </c>
      <c r="J8" s="170">
        <v>36</v>
      </c>
      <c r="K8" s="170">
        <v>51</v>
      </c>
      <c r="L8" s="170">
        <v>39</v>
      </c>
      <c r="M8" s="170">
        <v>52</v>
      </c>
      <c r="N8" s="102">
        <f t="shared" si="0"/>
        <v>36712</v>
      </c>
      <c r="O8" s="142">
        <v>100</v>
      </c>
      <c r="P8" s="138">
        <v>108</v>
      </c>
      <c r="Q8" s="139">
        <v>130</v>
      </c>
      <c r="R8" s="138">
        <v>140</v>
      </c>
      <c r="S8" s="138">
        <v>143</v>
      </c>
      <c r="T8" s="138">
        <v>145</v>
      </c>
      <c r="U8" s="142">
        <v>100</v>
      </c>
      <c r="V8" s="138">
        <v>102</v>
      </c>
      <c r="W8" s="139">
        <v>102</v>
      </c>
      <c r="X8" s="142">
        <v>90</v>
      </c>
      <c r="Y8" s="138">
        <v>90</v>
      </c>
      <c r="Z8" s="139">
        <v>70</v>
      </c>
      <c r="AA8" s="142">
        <v>80</v>
      </c>
      <c r="AB8" s="138">
        <v>80</v>
      </c>
      <c r="AC8" s="139">
        <v>57</v>
      </c>
      <c r="AD8" s="144">
        <v>49.95</v>
      </c>
      <c r="AE8" s="169" t="s">
        <v>296</v>
      </c>
      <c r="AF8" s="132" t="s">
        <v>367</v>
      </c>
      <c r="AG8" s="132" t="s">
        <v>368</v>
      </c>
      <c r="AH8" s="132" t="s">
        <v>369</v>
      </c>
      <c r="AI8" s="134">
        <v>130</v>
      </c>
      <c r="AJ8" s="178">
        <v>31347</v>
      </c>
      <c r="AL8" s="49"/>
      <c r="AU8" t="s">
        <v>335</v>
      </c>
      <c r="AV8">
        <f>1379/16</f>
        <v>86.1875</v>
      </c>
      <c r="AW8">
        <v>0.03</v>
      </c>
      <c r="AX8">
        <f>+AV8*AW8</f>
        <v>2.5856249999999998</v>
      </c>
    </row>
    <row r="9" spans="1:50" x14ac:dyDescent="0.2">
      <c r="A9" s="103">
        <v>36713</v>
      </c>
      <c r="B9" s="171">
        <v>54</v>
      </c>
      <c r="C9" s="172">
        <v>39</v>
      </c>
      <c r="D9" s="171">
        <v>57</v>
      </c>
      <c r="E9" s="173">
        <v>40</v>
      </c>
      <c r="F9" s="171">
        <v>43</v>
      </c>
      <c r="G9" s="171">
        <v>70</v>
      </c>
      <c r="H9" s="170">
        <v>58</v>
      </c>
      <c r="I9" s="170">
        <v>29</v>
      </c>
      <c r="J9" s="170">
        <v>67</v>
      </c>
      <c r="K9" s="170">
        <v>43</v>
      </c>
      <c r="L9" s="170">
        <v>29</v>
      </c>
      <c r="M9" s="170">
        <v>67</v>
      </c>
      <c r="N9" s="102">
        <f t="shared" si="0"/>
        <v>36713</v>
      </c>
      <c r="O9" s="142">
        <v>109</v>
      </c>
      <c r="P9" s="138">
        <v>115</v>
      </c>
      <c r="Q9" s="139">
        <v>130</v>
      </c>
      <c r="R9" s="138">
        <v>140</v>
      </c>
      <c r="S9" s="138">
        <v>143</v>
      </c>
      <c r="T9" s="138"/>
      <c r="U9" s="142">
        <v>107</v>
      </c>
      <c r="V9" s="138">
        <v>108</v>
      </c>
      <c r="W9" s="139"/>
      <c r="X9" s="142">
        <v>85</v>
      </c>
      <c r="Y9" s="138">
        <v>85</v>
      </c>
      <c r="Z9" s="139">
        <v>67</v>
      </c>
      <c r="AA9" s="142">
        <v>77</v>
      </c>
      <c r="AB9" s="138">
        <v>77.5</v>
      </c>
      <c r="AC9" s="139">
        <v>56</v>
      </c>
      <c r="AD9" s="144">
        <v>45.29</v>
      </c>
      <c r="AE9" s="169" t="s">
        <v>268</v>
      </c>
      <c r="AF9" s="132" t="s">
        <v>370</v>
      </c>
      <c r="AG9" s="132" t="s">
        <v>371</v>
      </c>
      <c r="AH9" s="132" t="s">
        <v>372</v>
      </c>
      <c r="AI9" s="134">
        <v>151</v>
      </c>
      <c r="AJ9" s="178">
        <v>31924</v>
      </c>
      <c r="AL9" s="49"/>
      <c r="AQ9">
        <v>384</v>
      </c>
      <c r="AR9" s="46"/>
      <c r="AS9" s="46"/>
      <c r="AU9" t="s">
        <v>336</v>
      </c>
      <c r="AV9">
        <f>1314/16</f>
        <v>82.125</v>
      </c>
      <c r="AW9">
        <v>0.03</v>
      </c>
      <c r="AX9">
        <f>+AV9*AW9</f>
        <v>2.4637500000000001</v>
      </c>
    </row>
    <row r="10" spans="1:50" x14ac:dyDescent="0.2">
      <c r="A10" s="103">
        <v>36714</v>
      </c>
      <c r="B10" s="171">
        <v>41.75</v>
      </c>
      <c r="C10" s="172">
        <v>34</v>
      </c>
      <c r="D10" s="171">
        <v>46</v>
      </c>
      <c r="E10" s="173">
        <v>35</v>
      </c>
      <c r="F10" s="171">
        <v>61</v>
      </c>
      <c r="G10" s="171">
        <v>55</v>
      </c>
      <c r="H10" s="170">
        <v>61</v>
      </c>
      <c r="I10" s="170">
        <v>36</v>
      </c>
      <c r="J10" s="170">
        <v>59</v>
      </c>
      <c r="K10" s="170">
        <v>50</v>
      </c>
      <c r="L10" s="170">
        <v>36</v>
      </c>
      <c r="M10" s="170">
        <v>59</v>
      </c>
      <c r="N10" s="102">
        <f t="shared" si="0"/>
        <v>36714</v>
      </c>
      <c r="O10" s="142">
        <v>95</v>
      </c>
      <c r="P10" s="138">
        <v>100</v>
      </c>
      <c r="Q10" s="139">
        <v>140</v>
      </c>
      <c r="R10" s="138">
        <v>140</v>
      </c>
      <c r="S10" s="138">
        <v>143</v>
      </c>
      <c r="T10" s="138"/>
      <c r="U10" s="142">
        <v>110</v>
      </c>
      <c r="V10" s="138">
        <v>112</v>
      </c>
      <c r="W10" s="139"/>
      <c r="X10" s="142"/>
      <c r="Y10" s="138"/>
      <c r="Z10" s="139"/>
      <c r="AA10" s="142"/>
      <c r="AB10" s="138"/>
      <c r="AC10" s="139"/>
      <c r="AD10" s="144">
        <v>58</v>
      </c>
      <c r="AE10" s="133" t="s">
        <v>373</v>
      </c>
      <c r="AF10" s="132" t="s">
        <v>374</v>
      </c>
      <c r="AG10" s="132" t="s">
        <v>240</v>
      </c>
      <c r="AH10" s="132" t="s">
        <v>375</v>
      </c>
      <c r="AI10" s="134">
        <v>157</v>
      </c>
      <c r="AJ10" s="178">
        <v>31510</v>
      </c>
      <c r="AL10" s="49"/>
      <c r="AS10" s="83"/>
    </row>
    <row r="11" spans="1:50" x14ac:dyDescent="0.2">
      <c r="A11" s="103">
        <v>36715</v>
      </c>
      <c r="B11" s="171">
        <v>41.75</v>
      </c>
      <c r="C11" s="172">
        <v>34</v>
      </c>
      <c r="D11" s="171">
        <v>46</v>
      </c>
      <c r="E11" s="173">
        <v>35</v>
      </c>
      <c r="F11" s="171">
        <v>41</v>
      </c>
      <c r="G11" s="171">
        <v>55</v>
      </c>
      <c r="H11" s="170">
        <v>41</v>
      </c>
      <c r="I11" s="170">
        <v>34</v>
      </c>
      <c r="J11" s="170">
        <v>74</v>
      </c>
      <c r="K11" s="170">
        <v>45</v>
      </c>
      <c r="L11" s="170">
        <v>38</v>
      </c>
      <c r="M11" s="170">
        <v>74</v>
      </c>
      <c r="N11" s="102">
        <f t="shared" si="0"/>
        <v>36715</v>
      </c>
      <c r="O11" s="142">
        <v>95</v>
      </c>
      <c r="P11" s="138">
        <v>100</v>
      </c>
      <c r="Q11" s="139">
        <v>140</v>
      </c>
      <c r="R11" s="138">
        <v>140</v>
      </c>
      <c r="S11" s="138">
        <v>143</v>
      </c>
      <c r="T11" s="138"/>
      <c r="U11" s="142"/>
      <c r="V11" s="138"/>
      <c r="W11" s="139"/>
      <c r="X11" s="142"/>
      <c r="Y11" s="138"/>
      <c r="Z11" s="139"/>
      <c r="AA11" s="142"/>
      <c r="AB11" s="138"/>
      <c r="AC11" s="139"/>
      <c r="AD11" s="144">
        <v>41.71</v>
      </c>
      <c r="AE11" s="169" t="s">
        <v>173</v>
      </c>
      <c r="AF11" s="132" t="s">
        <v>364</v>
      </c>
      <c r="AG11" s="132" t="s">
        <v>376</v>
      </c>
      <c r="AH11" s="132" t="s">
        <v>377</v>
      </c>
      <c r="AI11" s="134">
        <v>118</v>
      </c>
      <c r="AJ11" s="178">
        <v>28272</v>
      </c>
      <c r="AL11" s="49"/>
    </row>
    <row r="12" spans="1:50" x14ac:dyDescent="0.2">
      <c r="A12" s="103">
        <v>36716</v>
      </c>
      <c r="B12" s="171"/>
      <c r="C12" s="172">
        <v>60</v>
      </c>
      <c r="D12" s="171"/>
      <c r="E12" s="173">
        <v>60</v>
      </c>
      <c r="F12" s="171"/>
      <c r="G12" s="171"/>
      <c r="H12" s="170"/>
      <c r="I12" s="170">
        <v>41</v>
      </c>
      <c r="J12" s="170"/>
      <c r="K12" s="170"/>
      <c r="L12" s="170">
        <v>41</v>
      </c>
      <c r="M12" s="170"/>
      <c r="N12" s="102">
        <f t="shared" si="0"/>
        <v>36716</v>
      </c>
      <c r="O12" s="142"/>
      <c r="P12" s="138"/>
      <c r="Q12" s="139"/>
      <c r="R12" s="138"/>
      <c r="S12" s="138"/>
      <c r="T12" s="138"/>
      <c r="U12" s="142"/>
      <c r="V12" s="138"/>
      <c r="W12" s="139"/>
      <c r="X12" s="142"/>
      <c r="Y12" s="138"/>
      <c r="Z12" s="139"/>
      <c r="AA12" s="142"/>
      <c r="AB12" s="138"/>
      <c r="AC12" s="139"/>
      <c r="AD12" s="144"/>
      <c r="AE12" s="169" t="s">
        <v>173</v>
      </c>
      <c r="AF12" s="132" t="s">
        <v>378</v>
      </c>
      <c r="AG12" s="132" t="s">
        <v>379</v>
      </c>
      <c r="AH12" s="132" t="s">
        <v>380</v>
      </c>
      <c r="AI12" s="134"/>
      <c r="AJ12" s="178"/>
      <c r="AL12" s="49"/>
    </row>
    <row r="13" spans="1:50" x14ac:dyDescent="0.2">
      <c r="A13" s="103">
        <v>36717</v>
      </c>
      <c r="B13" s="171">
        <v>63.5</v>
      </c>
      <c r="C13" s="172">
        <v>60</v>
      </c>
      <c r="D13" s="171">
        <v>77.5</v>
      </c>
      <c r="E13" s="173">
        <v>60</v>
      </c>
      <c r="F13" s="171">
        <v>53</v>
      </c>
      <c r="G13" s="171">
        <v>100</v>
      </c>
      <c r="H13" s="170">
        <v>74</v>
      </c>
      <c r="I13" s="170">
        <v>41</v>
      </c>
      <c r="J13" s="170">
        <v>75</v>
      </c>
      <c r="K13" s="170">
        <v>53</v>
      </c>
      <c r="L13" s="170">
        <v>44</v>
      </c>
      <c r="M13" s="170">
        <v>75</v>
      </c>
      <c r="N13" s="102">
        <f t="shared" si="0"/>
        <v>36717</v>
      </c>
      <c r="O13" s="142">
        <v>87</v>
      </c>
      <c r="P13" s="138">
        <v>95</v>
      </c>
      <c r="Q13" s="139">
        <v>125</v>
      </c>
      <c r="R13" s="138">
        <v>141</v>
      </c>
      <c r="S13" s="138">
        <v>145</v>
      </c>
      <c r="T13" s="138">
        <v>150</v>
      </c>
      <c r="U13" s="142">
        <v>110</v>
      </c>
      <c r="V13" s="138">
        <v>112</v>
      </c>
      <c r="W13" s="139">
        <v>115</v>
      </c>
      <c r="X13" s="142">
        <v>90</v>
      </c>
      <c r="Y13" s="138">
        <v>90</v>
      </c>
      <c r="Z13" s="139">
        <v>70</v>
      </c>
      <c r="AA13" s="142">
        <v>79</v>
      </c>
      <c r="AB13" s="138">
        <v>79.5</v>
      </c>
      <c r="AC13" s="139">
        <v>59</v>
      </c>
      <c r="AD13" s="144">
        <v>54</v>
      </c>
      <c r="AE13" s="133" t="s">
        <v>123</v>
      </c>
      <c r="AF13" s="129" t="s">
        <v>381</v>
      </c>
      <c r="AG13" s="129" t="s">
        <v>382</v>
      </c>
      <c r="AH13" s="129" t="s">
        <v>383</v>
      </c>
      <c r="AI13" s="134">
        <v>121</v>
      </c>
      <c r="AJ13" s="178">
        <v>33179</v>
      </c>
      <c r="AL13" s="49"/>
    </row>
    <row r="14" spans="1:50" x14ac:dyDescent="0.2">
      <c r="A14" s="103">
        <v>36718</v>
      </c>
      <c r="B14" s="171">
        <v>66.25</v>
      </c>
      <c r="C14" s="172">
        <v>51</v>
      </c>
      <c r="D14" s="171">
        <v>70.25</v>
      </c>
      <c r="E14" s="173">
        <v>54.5</v>
      </c>
      <c r="F14" s="171">
        <v>70</v>
      </c>
      <c r="G14" s="171">
        <v>95</v>
      </c>
      <c r="H14" s="170">
        <v>69</v>
      </c>
      <c r="I14" s="170">
        <v>50</v>
      </c>
      <c r="J14" s="170">
        <v>56</v>
      </c>
      <c r="K14" s="170">
        <v>70</v>
      </c>
      <c r="L14" s="170">
        <v>50</v>
      </c>
      <c r="M14" s="170">
        <v>61</v>
      </c>
      <c r="N14" s="102">
        <f t="shared" si="0"/>
        <v>36718</v>
      </c>
      <c r="O14" s="142">
        <v>87</v>
      </c>
      <c r="P14" s="138">
        <v>94</v>
      </c>
      <c r="Q14" s="139">
        <v>125</v>
      </c>
      <c r="R14" s="138">
        <v>142</v>
      </c>
      <c r="S14" s="138">
        <v>147</v>
      </c>
      <c r="T14" s="138">
        <v>150</v>
      </c>
      <c r="U14" s="142">
        <v>113</v>
      </c>
      <c r="V14" s="138">
        <v>115</v>
      </c>
      <c r="W14" s="139">
        <v>118</v>
      </c>
      <c r="X14" s="142"/>
      <c r="Y14" s="138"/>
      <c r="Z14" s="139"/>
      <c r="AA14" s="142">
        <v>79</v>
      </c>
      <c r="AB14" s="138">
        <v>79</v>
      </c>
      <c r="AC14" s="139">
        <v>58</v>
      </c>
      <c r="AD14" s="144">
        <v>69.17</v>
      </c>
      <c r="AE14" s="133" t="s">
        <v>265</v>
      </c>
      <c r="AF14" s="129" t="s">
        <v>181</v>
      </c>
      <c r="AG14" s="129" t="s">
        <v>382</v>
      </c>
      <c r="AH14" s="129" t="s">
        <v>384</v>
      </c>
      <c r="AI14" s="134">
        <v>120</v>
      </c>
      <c r="AJ14" s="178">
        <v>33216</v>
      </c>
      <c r="AL14" s="49"/>
    </row>
    <row r="15" spans="1:50" x14ac:dyDescent="0.2">
      <c r="A15" s="103">
        <v>36719</v>
      </c>
      <c r="B15" s="171">
        <v>70</v>
      </c>
      <c r="C15" s="172">
        <v>56</v>
      </c>
      <c r="D15" s="171">
        <v>76</v>
      </c>
      <c r="E15" s="173">
        <v>57</v>
      </c>
      <c r="F15" s="171">
        <v>64</v>
      </c>
      <c r="G15" s="171">
        <v>86</v>
      </c>
      <c r="H15" s="170">
        <v>64</v>
      </c>
      <c r="I15" s="170">
        <v>50</v>
      </c>
      <c r="J15" s="170">
        <v>70</v>
      </c>
      <c r="K15" s="170">
        <v>64</v>
      </c>
      <c r="L15" s="170">
        <v>50</v>
      </c>
      <c r="M15" s="170">
        <v>75</v>
      </c>
      <c r="N15" s="102">
        <f t="shared" si="0"/>
        <v>36719</v>
      </c>
      <c r="O15" s="142">
        <v>80</v>
      </c>
      <c r="P15" s="138">
        <v>85</v>
      </c>
      <c r="Q15" s="139">
        <v>105</v>
      </c>
      <c r="R15" s="138">
        <v>138</v>
      </c>
      <c r="S15" s="138">
        <v>143</v>
      </c>
      <c r="T15" s="138">
        <v>147</v>
      </c>
      <c r="U15" s="142">
        <v>112</v>
      </c>
      <c r="V15" s="138">
        <v>114</v>
      </c>
      <c r="W15" s="139">
        <v>115</v>
      </c>
      <c r="X15" s="142">
        <v>91</v>
      </c>
      <c r="Y15" s="138">
        <v>91.5</v>
      </c>
      <c r="Z15" s="139">
        <v>71</v>
      </c>
      <c r="AA15" s="142">
        <v>81</v>
      </c>
      <c r="AB15" s="138">
        <v>81.5</v>
      </c>
      <c r="AC15" s="139">
        <v>58</v>
      </c>
      <c r="AD15" s="144">
        <v>62.58</v>
      </c>
      <c r="AE15" s="133" t="s">
        <v>276</v>
      </c>
      <c r="AF15" s="129" t="s">
        <v>385</v>
      </c>
      <c r="AG15" s="129" t="s">
        <v>386</v>
      </c>
      <c r="AH15" s="129" t="s">
        <v>387</v>
      </c>
      <c r="AI15" s="134">
        <v>128</v>
      </c>
      <c r="AJ15" s="178">
        <v>32771</v>
      </c>
      <c r="AL15" s="49"/>
      <c r="AQ15" s="15" t="s">
        <v>319</v>
      </c>
      <c r="AS15" s="15" t="s">
        <v>320</v>
      </c>
    </row>
    <row r="16" spans="1:50" x14ac:dyDescent="0.2">
      <c r="A16" s="103">
        <v>36720</v>
      </c>
      <c r="B16" s="171">
        <v>65</v>
      </c>
      <c r="C16" s="172">
        <v>54</v>
      </c>
      <c r="D16" s="171">
        <v>70</v>
      </c>
      <c r="E16" s="173">
        <v>56</v>
      </c>
      <c r="F16" s="171">
        <v>62</v>
      </c>
      <c r="G16" s="171">
        <v>80</v>
      </c>
      <c r="H16" s="170">
        <v>60</v>
      </c>
      <c r="I16" s="170">
        <v>49</v>
      </c>
      <c r="J16" s="170">
        <v>78</v>
      </c>
      <c r="K16" s="170">
        <v>62</v>
      </c>
      <c r="L16" s="170">
        <v>49</v>
      </c>
      <c r="M16" s="170">
        <v>77</v>
      </c>
      <c r="N16" s="102">
        <f t="shared" si="0"/>
        <v>36720</v>
      </c>
      <c r="O16" s="142">
        <v>109</v>
      </c>
      <c r="P16" s="138">
        <v>115</v>
      </c>
      <c r="Q16" s="139">
        <v>145</v>
      </c>
      <c r="R16" s="138">
        <v>148</v>
      </c>
      <c r="S16" s="138">
        <v>154</v>
      </c>
      <c r="T16" s="138">
        <v>160</v>
      </c>
      <c r="U16" s="142">
        <v>117</v>
      </c>
      <c r="V16" s="138">
        <v>119</v>
      </c>
      <c r="W16" s="139">
        <v>120</v>
      </c>
      <c r="X16" s="142">
        <v>91</v>
      </c>
      <c r="Y16" s="138">
        <v>91.5</v>
      </c>
      <c r="Z16" s="139">
        <v>75</v>
      </c>
      <c r="AA16" s="142">
        <v>81</v>
      </c>
      <c r="AB16" s="138">
        <v>81.5</v>
      </c>
      <c r="AC16" s="150">
        <v>60</v>
      </c>
      <c r="AD16" s="144">
        <v>61.5</v>
      </c>
      <c r="AE16" s="133" t="s">
        <v>278</v>
      </c>
      <c r="AF16" s="129" t="s">
        <v>388</v>
      </c>
      <c r="AG16" s="129" t="s">
        <v>221</v>
      </c>
      <c r="AH16" s="129" t="s">
        <v>389</v>
      </c>
      <c r="AI16" s="134">
        <v>127</v>
      </c>
      <c r="AJ16" s="178">
        <v>32985</v>
      </c>
      <c r="AL16" s="49"/>
    </row>
    <row r="17" spans="1:55" x14ac:dyDescent="0.2">
      <c r="A17" s="103">
        <v>36721</v>
      </c>
      <c r="B17" s="171">
        <v>55</v>
      </c>
      <c r="C17" s="172">
        <v>53</v>
      </c>
      <c r="D17" s="171">
        <v>60</v>
      </c>
      <c r="E17" s="173">
        <v>54</v>
      </c>
      <c r="F17" s="171">
        <v>65</v>
      </c>
      <c r="G17" s="171">
        <v>68</v>
      </c>
      <c r="H17" s="170">
        <v>64</v>
      </c>
      <c r="I17" s="170">
        <v>51</v>
      </c>
      <c r="J17" s="170">
        <v>128</v>
      </c>
      <c r="K17" s="170">
        <v>65</v>
      </c>
      <c r="L17" s="170">
        <v>51</v>
      </c>
      <c r="M17" s="170">
        <v>128</v>
      </c>
      <c r="N17" s="102">
        <f t="shared" si="0"/>
        <v>36721</v>
      </c>
      <c r="O17" s="142"/>
      <c r="P17" s="138"/>
      <c r="Q17" s="139"/>
      <c r="R17" s="138"/>
      <c r="S17" s="138"/>
      <c r="T17" s="138"/>
      <c r="U17" s="142"/>
      <c r="V17" s="138"/>
      <c r="W17" s="139"/>
      <c r="X17" s="142"/>
      <c r="Y17" s="138"/>
      <c r="Z17" s="139"/>
      <c r="AA17" s="142"/>
      <c r="AB17" s="138"/>
      <c r="AC17" s="139"/>
      <c r="AD17" s="144">
        <v>64.209999999999994</v>
      </c>
      <c r="AE17" s="133" t="s">
        <v>390</v>
      </c>
      <c r="AF17" s="129" t="s">
        <v>181</v>
      </c>
      <c r="AG17" s="129" t="s">
        <v>293</v>
      </c>
      <c r="AH17" s="129" t="s">
        <v>391</v>
      </c>
      <c r="AI17" s="134">
        <v>124</v>
      </c>
      <c r="AJ17" s="178">
        <v>33919</v>
      </c>
      <c r="AL17" s="49"/>
      <c r="AN17" s="84">
        <v>340</v>
      </c>
      <c r="AO17" s="85">
        <v>80</v>
      </c>
      <c r="AP17" s="87"/>
      <c r="AQ17" s="161">
        <v>372</v>
      </c>
      <c r="AR17" s="162"/>
      <c r="AS17" s="79">
        <f>GROWTH(AO17:AO18,AN17:AN18,AQ17)</f>
        <v>139.98409638719519</v>
      </c>
    </row>
    <row r="18" spans="1:55" x14ac:dyDescent="0.2">
      <c r="A18" s="103">
        <v>36722</v>
      </c>
      <c r="B18" s="171">
        <v>55</v>
      </c>
      <c r="C18" s="172">
        <v>53</v>
      </c>
      <c r="D18" s="171">
        <v>60</v>
      </c>
      <c r="E18" s="173">
        <v>54</v>
      </c>
      <c r="F18" s="171">
        <v>65</v>
      </c>
      <c r="G18" s="171">
        <v>68</v>
      </c>
      <c r="H18" s="170">
        <v>67</v>
      </c>
      <c r="I18" s="170">
        <v>55</v>
      </c>
      <c r="J18" s="170">
        <v>69</v>
      </c>
      <c r="K18" s="170">
        <v>65</v>
      </c>
      <c r="L18" s="170">
        <v>56</v>
      </c>
      <c r="M18" s="170">
        <v>86</v>
      </c>
      <c r="N18" s="102">
        <f t="shared" si="0"/>
        <v>36722</v>
      </c>
      <c r="O18" s="142"/>
      <c r="P18" s="138"/>
      <c r="Q18" s="139"/>
      <c r="R18" s="138"/>
      <c r="S18" s="138"/>
      <c r="T18" s="138"/>
      <c r="U18" s="142"/>
      <c r="V18" s="138"/>
      <c r="W18" s="139"/>
      <c r="X18" s="142"/>
      <c r="Y18" s="138"/>
      <c r="Z18" s="139"/>
      <c r="AA18" s="142"/>
      <c r="AB18" s="138"/>
      <c r="AC18" s="139"/>
      <c r="AD18" s="144">
        <v>64.319999999999993</v>
      </c>
      <c r="AE18" s="133" t="s">
        <v>392</v>
      </c>
      <c r="AF18" s="129" t="s">
        <v>393</v>
      </c>
      <c r="AG18" s="129" t="s">
        <v>394</v>
      </c>
      <c r="AH18" s="129" t="s">
        <v>395</v>
      </c>
      <c r="AI18" s="134">
        <v>101</v>
      </c>
      <c r="AJ18" s="178">
        <v>29764</v>
      </c>
      <c r="AL18" s="49"/>
      <c r="AN18" s="88">
        <v>380</v>
      </c>
      <c r="AO18" s="89">
        <v>161</v>
      </c>
      <c r="AP18" s="91"/>
      <c r="AQ18" s="163"/>
      <c r="AR18" s="164"/>
      <c r="AS18" s="167"/>
      <c r="BA18">
        <v>69</v>
      </c>
      <c r="BB18">
        <v>8</v>
      </c>
      <c r="BC18">
        <f>+BB18*BA18</f>
        <v>552</v>
      </c>
    </row>
    <row r="19" spans="1:55" x14ac:dyDescent="0.2">
      <c r="A19" s="103">
        <v>36723</v>
      </c>
      <c r="B19" s="171"/>
      <c r="C19" s="172">
        <v>70</v>
      </c>
      <c r="D19" s="171"/>
      <c r="E19" s="173">
        <v>75</v>
      </c>
      <c r="F19" s="171"/>
      <c r="G19" s="171"/>
      <c r="H19" s="170"/>
      <c r="I19" s="170">
        <v>65</v>
      </c>
      <c r="J19" s="170"/>
      <c r="K19" s="170"/>
      <c r="L19" s="170">
        <v>65</v>
      </c>
      <c r="M19" s="170"/>
      <c r="N19" s="102">
        <f t="shared" si="0"/>
        <v>36723</v>
      </c>
      <c r="O19" s="142"/>
      <c r="P19" s="138"/>
      <c r="Q19" s="139"/>
      <c r="R19" s="138"/>
      <c r="S19" s="138"/>
      <c r="T19" s="138"/>
      <c r="U19" s="142"/>
      <c r="V19" s="138"/>
      <c r="W19" s="139"/>
      <c r="X19" s="142"/>
      <c r="Y19" s="138"/>
      <c r="Z19" s="139"/>
      <c r="AA19" s="142"/>
      <c r="AB19" s="138"/>
      <c r="AC19" s="139"/>
      <c r="AD19" s="144"/>
      <c r="AE19" s="133" t="s">
        <v>396</v>
      </c>
      <c r="AF19" s="110" t="s">
        <v>397</v>
      </c>
      <c r="AG19" s="129" t="s">
        <v>367</v>
      </c>
      <c r="AH19" s="129" t="s">
        <v>398</v>
      </c>
      <c r="AI19" s="134"/>
      <c r="AJ19" s="178"/>
      <c r="AL19" s="49"/>
      <c r="AN19" s="88"/>
      <c r="AO19" s="89"/>
      <c r="AP19" s="91"/>
      <c r="AQ19" s="163"/>
      <c r="AR19" s="164"/>
      <c r="AS19" s="167"/>
      <c r="BA19">
        <v>69</v>
      </c>
      <c r="BB19">
        <v>8</v>
      </c>
      <c r="BC19">
        <f>+BB19*BA19</f>
        <v>552</v>
      </c>
    </row>
    <row r="20" spans="1:55" x14ac:dyDescent="0.2">
      <c r="A20" s="103">
        <v>36724</v>
      </c>
      <c r="B20" s="171">
        <v>90</v>
      </c>
      <c r="C20" s="172">
        <v>70</v>
      </c>
      <c r="D20" s="171">
        <v>95</v>
      </c>
      <c r="E20" s="173">
        <v>75</v>
      </c>
      <c r="F20" s="171">
        <v>92</v>
      </c>
      <c r="G20" s="171">
        <v>105</v>
      </c>
      <c r="H20" s="170">
        <v>91</v>
      </c>
      <c r="I20" s="170">
        <v>50</v>
      </c>
      <c r="J20" s="170">
        <v>85</v>
      </c>
      <c r="K20" s="170">
        <v>92</v>
      </c>
      <c r="L20" s="170">
        <v>56</v>
      </c>
      <c r="M20" s="170">
        <v>76</v>
      </c>
      <c r="N20" s="102">
        <f t="shared" si="0"/>
        <v>36724</v>
      </c>
      <c r="O20" s="142">
        <v>109</v>
      </c>
      <c r="P20" s="138">
        <v>113</v>
      </c>
      <c r="Q20" s="139">
        <v>130</v>
      </c>
      <c r="R20" s="138">
        <v>152</v>
      </c>
      <c r="S20" s="138">
        <v>155</v>
      </c>
      <c r="T20" s="138">
        <v>165</v>
      </c>
      <c r="U20" s="142"/>
      <c r="V20" s="138"/>
      <c r="W20" s="139"/>
      <c r="X20" s="142"/>
      <c r="Y20" s="138"/>
      <c r="Z20" s="139"/>
      <c r="AA20" s="142"/>
      <c r="AB20" s="138"/>
      <c r="AC20" s="139"/>
      <c r="AD20" s="144">
        <v>91.89</v>
      </c>
      <c r="AE20" s="133" t="s">
        <v>235</v>
      </c>
      <c r="AF20" s="110" t="s">
        <v>362</v>
      </c>
      <c r="AG20" s="129" t="s">
        <v>399</v>
      </c>
      <c r="AH20" s="129" t="s">
        <v>400</v>
      </c>
      <c r="AI20" s="135">
        <v>118</v>
      </c>
      <c r="AJ20" s="179">
        <v>32603</v>
      </c>
      <c r="AL20" s="49"/>
      <c r="AN20" s="88">
        <v>340</v>
      </c>
      <c r="AO20" s="89">
        <v>50</v>
      </c>
      <c r="AP20" s="91"/>
      <c r="AQ20" s="163">
        <v>372</v>
      </c>
      <c r="AR20" s="164"/>
      <c r="AS20" s="167">
        <f>GROWTH(AO20:AO21,AN20:AN21,AQ20)</f>
        <v>185.51063651717033</v>
      </c>
      <c r="BA20">
        <v>100</v>
      </c>
      <c r="BB20">
        <v>32</v>
      </c>
      <c r="BC20">
        <f>+BB20*BA20</f>
        <v>3200</v>
      </c>
    </row>
    <row r="21" spans="1:55" x14ac:dyDescent="0.2">
      <c r="A21" s="103">
        <v>36725</v>
      </c>
      <c r="B21" s="171">
        <v>94</v>
      </c>
      <c r="C21" s="172">
        <v>60</v>
      </c>
      <c r="D21" s="171">
        <v>98</v>
      </c>
      <c r="E21" s="173">
        <v>64</v>
      </c>
      <c r="F21" s="171">
        <v>70</v>
      </c>
      <c r="G21" s="171">
        <v>105</v>
      </c>
      <c r="H21" s="170">
        <v>81</v>
      </c>
      <c r="I21" s="170">
        <v>57</v>
      </c>
      <c r="J21" s="170">
        <v>234</v>
      </c>
      <c r="K21" s="170">
        <v>70</v>
      </c>
      <c r="L21" s="170">
        <v>57</v>
      </c>
      <c r="M21" s="170">
        <v>154</v>
      </c>
      <c r="N21" s="102">
        <f t="shared" si="0"/>
        <v>36725</v>
      </c>
      <c r="O21" s="142">
        <v>138</v>
      </c>
      <c r="P21" s="138">
        <v>145</v>
      </c>
      <c r="Q21" s="139">
        <v>170</v>
      </c>
      <c r="R21" s="138">
        <v>161</v>
      </c>
      <c r="S21" s="138">
        <v>164.5</v>
      </c>
      <c r="T21" s="138">
        <v>170</v>
      </c>
      <c r="U21" s="142">
        <v>125</v>
      </c>
      <c r="V21" s="138">
        <v>127</v>
      </c>
      <c r="W21" s="139">
        <v>127</v>
      </c>
      <c r="X21" s="142">
        <v>91</v>
      </c>
      <c r="Y21" s="138">
        <v>91.5</v>
      </c>
      <c r="Z21" s="139">
        <v>78</v>
      </c>
      <c r="AA21" s="142">
        <v>82</v>
      </c>
      <c r="AB21" s="138">
        <v>82</v>
      </c>
      <c r="AC21" s="139">
        <v>62</v>
      </c>
      <c r="AD21" s="144">
        <v>80.28</v>
      </c>
      <c r="AE21" s="133" t="s">
        <v>265</v>
      </c>
      <c r="AF21" s="129" t="s">
        <v>401</v>
      </c>
      <c r="AG21" s="129" t="s">
        <v>287</v>
      </c>
      <c r="AH21" s="129" t="s">
        <v>402</v>
      </c>
      <c r="AI21" s="135">
        <v>128</v>
      </c>
      <c r="AJ21" s="179">
        <v>35199</v>
      </c>
      <c r="AL21" s="49"/>
      <c r="AN21" s="88">
        <v>385</v>
      </c>
      <c r="AO21" s="89">
        <v>316</v>
      </c>
      <c r="AP21" s="91"/>
      <c r="AQ21" s="163"/>
      <c r="AR21" s="164"/>
      <c r="AS21" s="167"/>
    </row>
    <row r="22" spans="1:55" x14ac:dyDescent="0.2">
      <c r="A22" s="103">
        <v>36726</v>
      </c>
      <c r="B22" s="171">
        <v>105</v>
      </c>
      <c r="C22" s="172">
        <v>65</v>
      </c>
      <c r="D22" s="171">
        <v>109</v>
      </c>
      <c r="E22" s="173">
        <v>65</v>
      </c>
      <c r="F22" s="171">
        <v>53</v>
      </c>
      <c r="G22" s="171">
        <v>120</v>
      </c>
      <c r="H22" s="170">
        <v>94</v>
      </c>
      <c r="I22" s="170">
        <v>51</v>
      </c>
      <c r="J22" s="170">
        <v>292</v>
      </c>
      <c r="K22" s="170">
        <v>53</v>
      </c>
      <c r="L22" s="170">
        <v>51</v>
      </c>
      <c r="M22" s="170">
        <v>230</v>
      </c>
      <c r="N22" s="102">
        <f t="shared" si="0"/>
        <v>36726</v>
      </c>
      <c r="O22" s="142">
        <v>155</v>
      </c>
      <c r="P22" s="138">
        <v>159</v>
      </c>
      <c r="Q22" s="139">
        <v>210</v>
      </c>
      <c r="R22" s="138">
        <v>158</v>
      </c>
      <c r="S22" s="138">
        <v>162</v>
      </c>
      <c r="T22" s="138">
        <v>175</v>
      </c>
      <c r="U22" s="142">
        <v>123</v>
      </c>
      <c r="V22" s="138">
        <v>125</v>
      </c>
      <c r="W22" s="139">
        <v>125</v>
      </c>
      <c r="X22" s="142">
        <v>90</v>
      </c>
      <c r="Y22" s="138">
        <v>90</v>
      </c>
      <c r="Z22" s="139">
        <v>78.5</v>
      </c>
      <c r="AA22" s="142">
        <v>80</v>
      </c>
      <c r="AB22" s="138">
        <v>81</v>
      </c>
      <c r="AC22" s="139">
        <v>61</v>
      </c>
      <c r="AD22" s="144">
        <v>93.66</v>
      </c>
      <c r="AE22" s="110" t="s">
        <v>276</v>
      </c>
      <c r="AF22" s="110" t="s">
        <v>403</v>
      </c>
      <c r="AG22" s="110" t="s">
        <v>288</v>
      </c>
      <c r="AH22" s="110" t="s">
        <v>404</v>
      </c>
      <c r="AI22" s="136">
        <v>125</v>
      </c>
      <c r="AJ22" s="49">
        <v>36852</v>
      </c>
      <c r="AN22" s="88"/>
      <c r="AO22" s="89"/>
      <c r="AP22" s="91"/>
      <c r="AQ22" s="163"/>
      <c r="AR22" s="164"/>
      <c r="AS22" s="167"/>
      <c r="BC22">
        <f>SUM(BC18:BC20)/SUM(BB18:BB20)</f>
        <v>89.666666666666671</v>
      </c>
    </row>
    <row r="23" spans="1:55" x14ac:dyDescent="0.2">
      <c r="A23" s="103">
        <v>36727</v>
      </c>
      <c r="B23" s="171">
        <v>161</v>
      </c>
      <c r="C23" s="172">
        <v>70</v>
      </c>
      <c r="D23" s="171">
        <v>162</v>
      </c>
      <c r="E23" s="173">
        <v>71.5</v>
      </c>
      <c r="F23" s="171">
        <v>96.07</v>
      </c>
      <c r="G23" s="171">
        <v>199</v>
      </c>
      <c r="H23" s="170">
        <v>251.73</v>
      </c>
      <c r="I23" s="170">
        <v>60</v>
      </c>
      <c r="J23" s="170">
        <v>235</v>
      </c>
      <c r="K23" s="170">
        <v>96.07</v>
      </c>
      <c r="L23" s="170">
        <v>61</v>
      </c>
      <c r="M23" s="170">
        <v>223</v>
      </c>
      <c r="N23" s="102">
        <f t="shared" si="0"/>
        <v>36727</v>
      </c>
      <c r="O23" s="142">
        <v>175</v>
      </c>
      <c r="P23" s="138">
        <v>180</v>
      </c>
      <c r="Q23" s="139">
        <v>245</v>
      </c>
      <c r="R23" s="138">
        <v>160</v>
      </c>
      <c r="S23" s="138">
        <v>163</v>
      </c>
      <c r="T23" s="138">
        <v>180</v>
      </c>
      <c r="U23" s="142">
        <v>120</v>
      </c>
      <c r="V23" s="138">
        <v>122</v>
      </c>
      <c r="W23" s="139">
        <v>123</v>
      </c>
      <c r="X23" s="142">
        <v>90</v>
      </c>
      <c r="Y23" s="138">
        <v>90</v>
      </c>
      <c r="Z23" s="139">
        <v>77</v>
      </c>
      <c r="AA23" s="142">
        <v>81</v>
      </c>
      <c r="AB23" s="138">
        <v>81</v>
      </c>
      <c r="AC23" s="139">
        <v>61</v>
      </c>
      <c r="AD23" s="144">
        <v>251.68</v>
      </c>
      <c r="AE23" s="110" t="s">
        <v>301</v>
      </c>
      <c r="AF23" s="110" t="s">
        <v>405</v>
      </c>
      <c r="AG23" s="110" t="s">
        <v>191</v>
      </c>
      <c r="AH23" s="110" t="s">
        <v>406</v>
      </c>
      <c r="AI23" s="136">
        <v>128</v>
      </c>
      <c r="AJ23" s="49">
        <v>36409</v>
      </c>
      <c r="AN23" s="88">
        <v>342</v>
      </c>
      <c r="AO23" s="89">
        <v>45</v>
      </c>
      <c r="AP23" s="91"/>
      <c r="AQ23" s="163">
        <f>86+94+110+99</f>
        <v>389</v>
      </c>
      <c r="AR23" s="164"/>
      <c r="AS23" s="167">
        <f>GROWTH(AO23:AO25,AN23:AN25,AQ23)</f>
        <v>339.21974372439956</v>
      </c>
    </row>
    <row r="24" spans="1:55" x14ac:dyDescent="0.2">
      <c r="A24" s="103">
        <v>36728</v>
      </c>
      <c r="B24" s="171">
        <v>143</v>
      </c>
      <c r="C24" s="172">
        <v>68.5</v>
      </c>
      <c r="D24" s="171">
        <v>143</v>
      </c>
      <c r="E24" s="173">
        <v>68.5</v>
      </c>
      <c r="F24" s="171">
        <v>128</v>
      </c>
      <c r="G24" s="171">
        <v>216</v>
      </c>
      <c r="H24" s="170">
        <v>248</v>
      </c>
      <c r="I24" s="170">
        <v>65</v>
      </c>
      <c r="J24" s="170">
        <v>112</v>
      </c>
      <c r="K24" s="170">
        <v>127</v>
      </c>
      <c r="L24" s="170">
        <v>65</v>
      </c>
      <c r="M24" s="170">
        <v>114</v>
      </c>
      <c r="N24" s="102">
        <f t="shared" si="0"/>
        <v>36728</v>
      </c>
      <c r="O24" s="142">
        <v>165</v>
      </c>
      <c r="P24" s="138">
        <v>173</v>
      </c>
      <c r="Q24" s="139">
        <v>215</v>
      </c>
      <c r="R24" s="138">
        <v>165</v>
      </c>
      <c r="S24" s="138">
        <v>168</v>
      </c>
      <c r="T24" s="138">
        <v>182</v>
      </c>
      <c r="U24" s="142">
        <v>121</v>
      </c>
      <c r="V24" s="138">
        <v>123</v>
      </c>
      <c r="W24" s="139">
        <v>124</v>
      </c>
      <c r="X24" s="142">
        <v>90</v>
      </c>
      <c r="Y24" s="138">
        <v>90</v>
      </c>
      <c r="Z24" s="139">
        <v>75</v>
      </c>
      <c r="AA24" s="142">
        <v>81</v>
      </c>
      <c r="AB24" s="138">
        <v>81</v>
      </c>
      <c r="AC24" s="139">
        <v>61</v>
      </c>
      <c r="AD24" s="144">
        <v>248.52</v>
      </c>
      <c r="AE24" s="110" t="s">
        <v>407</v>
      </c>
      <c r="AF24" s="110" t="s">
        <v>408</v>
      </c>
      <c r="AG24" s="110" t="s">
        <v>409</v>
      </c>
      <c r="AH24" s="110" t="s">
        <v>314</v>
      </c>
      <c r="AI24" s="136">
        <v>107</v>
      </c>
      <c r="AJ24" s="49">
        <v>34509</v>
      </c>
      <c r="AN24" s="88">
        <v>349</v>
      </c>
      <c r="AO24" s="89">
        <v>54</v>
      </c>
      <c r="AP24" s="91"/>
      <c r="AQ24" s="163"/>
      <c r="AR24" s="164"/>
      <c r="AS24" s="167"/>
    </row>
    <row r="25" spans="1:55" x14ac:dyDescent="0.2">
      <c r="A25" s="103">
        <v>36729</v>
      </c>
      <c r="B25" s="171">
        <v>143</v>
      </c>
      <c r="C25" s="172">
        <v>68.5</v>
      </c>
      <c r="D25" s="171">
        <v>143</v>
      </c>
      <c r="E25" s="173">
        <v>68.5</v>
      </c>
      <c r="F25" s="171">
        <v>121</v>
      </c>
      <c r="G25" s="171">
        <v>216</v>
      </c>
      <c r="H25" s="170">
        <v>125</v>
      </c>
      <c r="I25" s="170">
        <v>65</v>
      </c>
      <c r="J25" s="170">
        <v>119</v>
      </c>
      <c r="K25" s="170">
        <v>121</v>
      </c>
      <c r="L25" s="170">
        <v>65</v>
      </c>
      <c r="M25" s="170">
        <v>132</v>
      </c>
      <c r="N25" s="102">
        <f t="shared" si="0"/>
        <v>36729</v>
      </c>
      <c r="O25" s="142">
        <v>165</v>
      </c>
      <c r="P25" s="138">
        <v>173</v>
      </c>
      <c r="Q25" s="139">
        <v>215</v>
      </c>
      <c r="R25" s="138">
        <v>165</v>
      </c>
      <c r="S25" s="138">
        <v>168</v>
      </c>
      <c r="T25" s="138">
        <v>182</v>
      </c>
      <c r="U25" s="142">
        <v>121</v>
      </c>
      <c r="V25" s="138">
        <v>123</v>
      </c>
      <c r="W25" s="139">
        <v>124</v>
      </c>
      <c r="X25" s="142">
        <v>90</v>
      </c>
      <c r="Y25" s="138">
        <v>90</v>
      </c>
      <c r="Z25" s="139">
        <v>75</v>
      </c>
      <c r="AA25" s="142">
        <v>81</v>
      </c>
      <c r="AB25" s="138">
        <v>81</v>
      </c>
      <c r="AC25" s="139">
        <v>61</v>
      </c>
      <c r="AD25" s="144">
        <v>128</v>
      </c>
      <c r="AE25" s="110" t="s">
        <v>154</v>
      </c>
      <c r="AF25" s="110" t="s">
        <v>410</v>
      </c>
      <c r="AG25" s="110" t="s">
        <v>409</v>
      </c>
      <c r="AH25" s="110" t="s">
        <v>411</v>
      </c>
      <c r="AI25" s="136">
        <v>82</v>
      </c>
      <c r="AJ25" s="49">
        <v>31605</v>
      </c>
      <c r="AN25" s="98">
        <v>382</v>
      </c>
      <c r="AO25" s="99">
        <v>252</v>
      </c>
      <c r="AP25" s="160"/>
      <c r="AQ25" s="165"/>
      <c r="AR25" s="166"/>
      <c r="AS25" s="168"/>
    </row>
    <row r="26" spans="1:55" x14ac:dyDescent="0.2">
      <c r="A26" s="103">
        <v>36730</v>
      </c>
      <c r="B26" s="171"/>
      <c r="C26" s="172">
        <v>100</v>
      </c>
      <c r="D26" s="171"/>
      <c r="E26" s="173">
        <v>100</v>
      </c>
      <c r="F26" s="171"/>
      <c r="G26" s="171"/>
      <c r="H26" s="170"/>
      <c r="I26" s="170">
        <v>98</v>
      </c>
      <c r="J26" s="170"/>
      <c r="K26" s="170"/>
      <c r="L26" s="170">
        <v>99</v>
      </c>
      <c r="M26" s="170"/>
      <c r="N26" s="102">
        <f t="shared" si="0"/>
        <v>36730</v>
      </c>
      <c r="O26" s="142"/>
      <c r="P26" s="138"/>
      <c r="Q26" s="139"/>
      <c r="R26" s="138"/>
      <c r="S26" s="138"/>
      <c r="T26" s="138"/>
      <c r="U26" s="142"/>
      <c r="V26" s="138"/>
      <c r="W26" s="139"/>
      <c r="X26" s="142"/>
      <c r="Y26" s="138"/>
      <c r="Z26" s="139"/>
      <c r="AA26" s="142"/>
      <c r="AB26" s="138"/>
      <c r="AC26" s="139"/>
      <c r="AD26" s="21"/>
      <c r="AE26" s="110" t="s">
        <v>92</v>
      </c>
      <c r="AF26" s="110" t="s">
        <v>412</v>
      </c>
      <c r="AG26" s="110" t="s">
        <v>244</v>
      </c>
      <c r="AH26" s="110" t="s">
        <v>413</v>
      </c>
      <c r="AI26" s="136"/>
      <c r="AJ26" s="49"/>
    </row>
    <row r="27" spans="1:55" x14ac:dyDescent="0.2">
      <c r="A27" s="103">
        <v>36731</v>
      </c>
      <c r="B27" s="171">
        <v>232</v>
      </c>
      <c r="C27" s="172">
        <v>100</v>
      </c>
      <c r="D27" s="171">
        <v>248</v>
      </c>
      <c r="E27" s="173">
        <v>100</v>
      </c>
      <c r="F27" s="171">
        <v>216</v>
      </c>
      <c r="G27" s="171">
        <v>315</v>
      </c>
      <c r="H27" s="170">
        <v>278</v>
      </c>
      <c r="I27" s="170">
        <v>63</v>
      </c>
      <c r="J27" s="170">
        <v>295</v>
      </c>
      <c r="K27" s="170">
        <v>216</v>
      </c>
      <c r="L27" s="170">
        <v>65</v>
      </c>
      <c r="M27" s="170">
        <v>295</v>
      </c>
      <c r="N27" s="102">
        <f t="shared" si="0"/>
        <v>36731</v>
      </c>
      <c r="O27" s="142">
        <v>195</v>
      </c>
      <c r="P27" s="138">
        <v>200</v>
      </c>
      <c r="Q27" s="139">
        <v>240</v>
      </c>
      <c r="R27" s="138">
        <v>183</v>
      </c>
      <c r="S27" s="138">
        <v>185</v>
      </c>
      <c r="T27" s="138">
        <v>202</v>
      </c>
      <c r="U27" s="142">
        <v>125</v>
      </c>
      <c r="V27" s="138">
        <v>127</v>
      </c>
      <c r="W27" s="139">
        <v>128</v>
      </c>
      <c r="X27" s="142">
        <v>89</v>
      </c>
      <c r="Y27" s="138">
        <v>89</v>
      </c>
      <c r="Z27" s="139">
        <v>77</v>
      </c>
      <c r="AA27" s="142">
        <v>81</v>
      </c>
      <c r="AB27" s="138">
        <v>81</v>
      </c>
      <c r="AC27" s="139">
        <v>61</v>
      </c>
      <c r="AD27" s="144">
        <v>278</v>
      </c>
      <c r="AE27" s="133" t="s">
        <v>274</v>
      </c>
      <c r="AF27" s="129" t="s">
        <v>414</v>
      </c>
      <c r="AG27" s="129" t="s">
        <v>415</v>
      </c>
      <c r="AH27" s="129" t="s">
        <v>416</v>
      </c>
      <c r="AI27" s="135">
        <v>116</v>
      </c>
      <c r="AJ27" s="179">
        <v>37945</v>
      </c>
      <c r="AL27" s="49"/>
    </row>
    <row r="28" spans="1:55" x14ac:dyDescent="0.2">
      <c r="A28" s="103">
        <v>36732</v>
      </c>
      <c r="B28" s="171">
        <v>207</v>
      </c>
      <c r="C28" s="172">
        <v>70</v>
      </c>
      <c r="D28" s="171">
        <v>210</v>
      </c>
      <c r="E28" s="173">
        <v>70</v>
      </c>
      <c r="F28" s="171">
        <v>139</v>
      </c>
      <c r="G28" s="171">
        <v>290</v>
      </c>
      <c r="H28" s="170">
        <v>304</v>
      </c>
      <c r="I28" s="170">
        <v>68</v>
      </c>
      <c r="J28" s="170">
        <v>301</v>
      </c>
      <c r="K28" s="170">
        <v>139</v>
      </c>
      <c r="L28" s="170">
        <v>68</v>
      </c>
      <c r="M28" s="170">
        <v>287</v>
      </c>
      <c r="N28" s="102">
        <f t="shared" si="0"/>
        <v>36732</v>
      </c>
      <c r="O28" s="142">
        <v>200</v>
      </c>
      <c r="P28" s="138">
        <v>205</v>
      </c>
      <c r="Q28" s="139">
        <v>240</v>
      </c>
      <c r="R28" s="138">
        <v>188</v>
      </c>
      <c r="S28" s="138">
        <v>190</v>
      </c>
      <c r="T28" s="138">
        <v>210</v>
      </c>
      <c r="U28" s="142">
        <v>126</v>
      </c>
      <c r="V28" s="138">
        <v>127</v>
      </c>
      <c r="W28" s="139">
        <v>128</v>
      </c>
      <c r="X28" s="142">
        <v>90.5</v>
      </c>
      <c r="Y28" s="138">
        <v>90.5</v>
      </c>
      <c r="Z28" s="139">
        <v>78</v>
      </c>
      <c r="AA28" s="142"/>
      <c r="AB28" s="138"/>
      <c r="AC28" s="139"/>
      <c r="AD28" s="144">
        <v>304.56</v>
      </c>
      <c r="AE28" s="159" t="s">
        <v>417</v>
      </c>
      <c r="AF28" s="129" t="s">
        <v>418</v>
      </c>
      <c r="AG28" s="129" t="s">
        <v>293</v>
      </c>
      <c r="AH28" s="129" t="s">
        <v>419</v>
      </c>
      <c r="AI28" s="135">
        <v>123</v>
      </c>
      <c r="AJ28" s="179">
        <v>37241</v>
      </c>
      <c r="AL28" s="49"/>
    </row>
    <row r="29" spans="1:55" x14ac:dyDescent="0.2">
      <c r="A29" s="103">
        <v>36733</v>
      </c>
      <c r="B29" s="171">
        <v>198.5</v>
      </c>
      <c r="C29" s="172">
        <v>70</v>
      </c>
      <c r="D29" s="171">
        <v>205</v>
      </c>
      <c r="E29" s="173">
        <v>72.25</v>
      </c>
      <c r="F29" s="171">
        <v>124</v>
      </c>
      <c r="G29" s="171">
        <v>280</v>
      </c>
      <c r="H29" s="170">
        <v>249</v>
      </c>
      <c r="I29" s="170">
        <v>60</v>
      </c>
      <c r="J29" s="170">
        <v>213</v>
      </c>
      <c r="K29" s="170">
        <v>215</v>
      </c>
      <c r="L29" s="170">
        <v>64</v>
      </c>
      <c r="M29" s="170">
        <v>126</v>
      </c>
      <c r="N29" s="102">
        <f t="shared" si="0"/>
        <v>36733</v>
      </c>
      <c r="O29" s="142">
        <v>200</v>
      </c>
      <c r="P29" s="138">
        <v>205</v>
      </c>
      <c r="Q29" s="139">
        <v>260</v>
      </c>
      <c r="R29" s="138">
        <v>188</v>
      </c>
      <c r="S29" s="138">
        <v>190</v>
      </c>
      <c r="T29" s="138">
        <v>212</v>
      </c>
      <c r="U29" s="142">
        <v>126</v>
      </c>
      <c r="V29" s="138">
        <v>127</v>
      </c>
      <c r="W29" s="139">
        <v>128</v>
      </c>
      <c r="X29" s="142">
        <v>91</v>
      </c>
      <c r="Y29" s="138">
        <v>91</v>
      </c>
      <c r="Z29" s="139">
        <v>79</v>
      </c>
      <c r="AA29" s="142">
        <v>81</v>
      </c>
      <c r="AB29" s="138">
        <v>81</v>
      </c>
      <c r="AC29" s="139">
        <v>61</v>
      </c>
      <c r="AD29" s="144">
        <v>249.7</v>
      </c>
      <c r="AE29" s="159" t="s">
        <v>92</v>
      </c>
      <c r="AF29" s="129" t="s">
        <v>287</v>
      </c>
      <c r="AG29" s="129" t="s">
        <v>409</v>
      </c>
      <c r="AH29" s="129" t="s">
        <v>419</v>
      </c>
      <c r="AI29" s="135">
        <v>112</v>
      </c>
      <c r="AJ29" s="179">
        <v>35706</v>
      </c>
      <c r="AL29" s="49"/>
      <c r="AM29" t="s">
        <v>420</v>
      </c>
      <c r="AN29">
        <v>380</v>
      </c>
      <c r="AO29">
        <v>161</v>
      </c>
    </row>
    <row r="30" spans="1:55" x14ac:dyDescent="0.2">
      <c r="A30" s="103">
        <v>36734</v>
      </c>
      <c r="B30" s="171">
        <v>200</v>
      </c>
      <c r="C30" s="172">
        <v>69</v>
      </c>
      <c r="D30" s="171">
        <v>210</v>
      </c>
      <c r="E30" s="173">
        <v>70</v>
      </c>
      <c r="F30" s="171">
        <v>215</v>
      </c>
      <c r="G30" s="171">
        <v>266</v>
      </c>
      <c r="H30" s="170">
        <v>226</v>
      </c>
      <c r="I30" s="170">
        <v>59</v>
      </c>
      <c r="J30" s="170">
        <v>275</v>
      </c>
      <c r="K30" s="170">
        <v>124</v>
      </c>
      <c r="L30" s="170">
        <v>62</v>
      </c>
      <c r="M30" s="170">
        <v>208</v>
      </c>
      <c r="N30" s="102">
        <f t="shared" si="0"/>
        <v>36734</v>
      </c>
      <c r="O30" s="142">
        <v>250</v>
      </c>
      <c r="P30" s="138">
        <v>250</v>
      </c>
      <c r="Q30" s="139">
        <v>315</v>
      </c>
      <c r="R30" s="138">
        <v>191</v>
      </c>
      <c r="S30" s="138">
        <v>192</v>
      </c>
      <c r="T30" s="138">
        <v>215</v>
      </c>
      <c r="U30" s="142">
        <v>130</v>
      </c>
      <c r="V30" s="138">
        <v>131</v>
      </c>
      <c r="W30" s="139">
        <v>130</v>
      </c>
      <c r="X30" s="142">
        <v>90</v>
      </c>
      <c r="Y30" s="138">
        <v>91</v>
      </c>
      <c r="Z30" s="139">
        <v>79</v>
      </c>
      <c r="AA30" s="142">
        <v>83</v>
      </c>
      <c r="AB30" s="138">
        <v>83</v>
      </c>
      <c r="AC30" s="139">
        <v>62</v>
      </c>
      <c r="AD30" s="144">
        <v>226</v>
      </c>
      <c r="AE30" s="133" t="s">
        <v>421</v>
      </c>
      <c r="AF30" s="129" t="s">
        <v>422</v>
      </c>
      <c r="AG30" s="129" t="s">
        <v>227</v>
      </c>
      <c r="AH30" s="129" t="s">
        <v>423</v>
      </c>
      <c r="AI30" s="135">
        <v>119</v>
      </c>
      <c r="AJ30" s="179">
        <v>35600</v>
      </c>
      <c r="AL30" s="49"/>
      <c r="AM30" t="s">
        <v>424</v>
      </c>
      <c r="AN30">
        <f>81+96+112+93</f>
        <v>382</v>
      </c>
      <c r="AO30">
        <v>252</v>
      </c>
    </row>
    <row r="31" spans="1:55" x14ac:dyDescent="0.2">
      <c r="A31" s="103">
        <v>36735</v>
      </c>
      <c r="B31" s="171">
        <v>180</v>
      </c>
      <c r="C31" s="172">
        <v>65</v>
      </c>
      <c r="D31" s="171">
        <v>185</v>
      </c>
      <c r="E31" s="173">
        <v>69</v>
      </c>
      <c r="F31" s="171">
        <v>152</v>
      </c>
      <c r="G31" s="171">
        <v>230</v>
      </c>
      <c r="H31" s="170">
        <v>237</v>
      </c>
      <c r="I31" s="170">
        <v>60</v>
      </c>
      <c r="J31" s="170">
        <v>317</v>
      </c>
      <c r="K31" s="170">
        <v>151</v>
      </c>
      <c r="L31" s="170">
        <v>61</v>
      </c>
      <c r="M31" s="170">
        <v>294</v>
      </c>
      <c r="N31" s="102">
        <f t="shared" si="0"/>
        <v>36735</v>
      </c>
      <c r="O31" s="142"/>
      <c r="P31" s="138"/>
      <c r="Q31" s="139"/>
      <c r="R31" s="138">
        <v>191</v>
      </c>
      <c r="S31" s="138">
        <v>192</v>
      </c>
      <c r="T31" s="138">
        <v>195</v>
      </c>
      <c r="U31" s="142">
        <v>132</v>
      </c>
      <c r="V31" s="138">
        <v>134</v>
      </c>
      <c r="W31" s="139">
        <v>134</v>
      </c>
      <c r="X31" s="142"/>
      <c r="Y31" s="138"/>
      <c r="Z31" s="139"/>
      <c r="AA31" s="142"/>
      <c r="AB31" s="138"/>
      <c r="AC31" s="139"/>
      <c r="AD31" s="144">
        <v>237.41</v>
      </c>
      <c r="AE31" s="133" t="s">
        <v>231</v>
      </c>
      <c r="AF31" s="129" t="s">
        <v>425</v>
      </c>
      <c r="AG31" s="129" t="s">
        <v>409</v>
      </c>
      <c r="AH31" s="129" t="s">
        <v>426</v>
      </c>
      <c r="AI31" s="135">
        <v>122</v>
      </c>
      <c r="AJ31" s="135">
        <v>36281</v>
      </c>
      <c r="AK31" s="48"/>
      <c r="AL31" s="48"/>
    </row>
    <row r="32" spans="1:55" x14ac:dyDescent="0.2">
      <c r="A32" s="103">
        <v>36736</v>
      </c>
      <c r="B32" s="171">
        <v>180</v>
      </c>
      <c r="C32" s="172">
        <v>65</v>
      </c>
      <c r="D32" s="171">
        <v>185</v>
      </c>
      <c r="E32" s="173">
        <v>69</v>
      </c>
      <c r="F32" s="171">
        <v>118</v>
      </c>
      <c r="G32" s="171">
        <v>230</v>
      </c>
      <c r="H32" s="170">
        <v>201</v>
      </c>
      <c r="I32" s="170">
        <v>54</v>
      </c>
      <c r="J32" s="170">
        <v>167</v>
      </c>
      <c r="K32" s="170">
        <v>116</v>
      </c>
      <c r="L32" s="170">
        <v>61</v>
      </c>
      <c r="M32" s="170">
        <v>214</v>
      </c>
      <c r="N32" s="102">
        <f t="shared" si="0"/>
        <v>36736</v>
      </c>
      <c r="O32" s="142"/>
      <c r="P32" s="138"/>
      <c r="Q32" s="139"/>
      <c r="R32" s="138">
        <v>191</v>
      </c>
      <c r="S32" s="138">
        <v>192</v>
      </c>
      <c r="T32" s="138">
        <v>195</v>
      </c>
      <c r="U32" s="142">
        <v>132</v>
      </c>
      <c r="V32" s="138">
        <v>134</v>
      </c>
      <c r="W32" s="139">
        <v>134</v>
      </c>
      <c r="X32" s="142"/>
      <c r="Y32" s="138"/>
      <c r="Z32" s="139"/>
      <c r="AA32" s="142"/>
      <c r="AB32" s="138"/>
      <c r="AC32" s="139"/>
      <c r="AD32" s="144">
        <v>200</v>
      </c>
      <c r="AE32" s="133" t="s">
        <v>427</v>
      </c>
      <c r="AF32" s="129" t="s">
        <v>428</v>
      </c>
      <c r="AG32" s="129" t="s">
        <v>429</v>
      </c>
      <c r="AH32" s="129" t="s">
        <v>314</v>
      </c>
      <c r="AI32" s="135">
        <v>98</v>
      </c>
      <c r="AJ32" s="135">
        <v>32914</v>
      </c>
      <c r="AK32" s="22"/>
      <c r="AL32" s="48"/>
      <c r="AM32" t="s">
        <v>430</v>
      </c>
      <c r="AN32">
        <v>359</v>
      </c>
      <c r="AO32">
        <v>69</v>
      </c>
      <c r="AR32" t="s">
        <v>38</v>
      </c>
      <c r="AS32" t="s">
        <v>39</v>
      </c>
    </row>
    <row r="33" spans="1:50" x14ac:dyDescent="0.2">
      <c r="A33" s="103">
        <v>36737</v>
      </c>
      <c r="B33" s="171"/>
      <c r="C33" s="172">
        <v>110</v>
      </c>
      <c r="D33" s="171"/>
      <c r="E33" s="173">
        <v>119</v>
      </c>
      <c r="F33" s="171"/>
      <c r="G33" s="171"/>
      <c r="H33" s="170"/>
      <c r="I33" s="170">
        <v>188</v>
      </c>
      <c r="J33" s="170"/>
      <c r="K33" s="170"/>
      <c r="L33" s="170">
        <v>203</v>
      </c>
      <c r="M33" s="170"/>
      <c r="N33" s="102">
        <f t="shared" si="0"/>
        <v>36737</v>
      </c>
      <c r="O33" s="142"/>
      <c r="P33" s="138"/>
      <c r="Q33" s="139"/>
      <c r="R33" s="138"/>
      <c r="S33" s="138"/>
      <c r="T33" s="138"/>
      <c r="U33" s="142"/>
      <c r="V33" s="138"/>
      <c r="W33" s="139"/>
      <c r="X33" s="142"/>
      <c r="Y33" s="138"/>
      <c r="Z33" s="139"/>
      <c r="AA33" s="142"/>
      <c r="AB33" s="138"/>
      <c r="AC33" s="139"/>
      <c r="AD33" s="144"/>
      <c r="AE33" s="133" t="s">
        <v>431</v>
      </c>
      <c r="AF33" s="129" t="s">
        <v>432</v>
      </c>
      <c r="AG33" s="129" t="s">
        <v>433</v>
      </c>
      <c r="AH33" s="129" t="s">
        <v>434</v>
      </c>
      <c r="AI33" s="135"/>
      <c r="AJ33" s="135"/>
      <c r="AK33" s="48"/>
      <c r="AL33" s="48"/>
      <c r="AR33">
        <v>0.55800000000000005</v>
      </c>
      <c r="AS33">
        <v>0.442</v>
      </c>
    </row>
    <row r="34" spans="1:50" x14ac:dyDescent="0.2">
      <c r="A34" s="103">
        <v>36738</v>
      </c>
      <c r="B34" s="175">
        <v>287</v>
      </c>
      <c r="C34" s="176">
        <v>110</v>
      </c>
      <c r="D34" s="175">
        <v>295</v>
      </c>
      <c r="E34" s="176">
        <v>119</v>
      </c>
      <c r="F34" s="175">
        <v>304</v>
      </c>
      <c r="G34" s="177">
        <v>340</v>
      </c>
      <c r="H34" s="175">
        <v>356</v>
      </c>
      <c r="I34" s="175">
        <v>17</v>
      </c>
      <c r="J34" s="175"/>
      <c r="K34" s="175">
        <v>304</v>
      </c>
      <c r="L34" s="175">
        <v>92</v>
      </c>
      <c r="M34" s="177"/>
      <c r="N34" s="102">
        <f t="shared" si="0"/>
        <v>36738</v>
      </c>
      <c r="O34" s="151"/>
      <c r="P34" s="152"/>
      <c r="Q34" s="152"/>
      <c r="R34" s="151">
        <v>250</v>
      </c>
      <c r="S34" s="152">
        <v>251</v>
      </c>
      <c r="T34" s="152">
        <v>270</v>
      </c>
      <c r="U34" s="151">
        <v>139</v>
      </c>
      <c r="V34" s="152">
        <v>140</v>
      </c>
      <c r="W34" s="152">
        <v>140</v>
      </c>
      <c r="X34" s="151">
        <v>93</v>
      </c>
      <c r="Y34" s="152">
        <v>94</v>
      </c>
      <c r="Z34" s="152">
        <v>82</v>
      </c>
      <c r="AA34" s="151">
        <v>84</v>
      </c>
      <c r="AB34" s="152">
        <v>84</v>
      </c>
      <c r="AC34" s="153">
        <v>64</v>
      </c>
      <c r="AD34" s="156">
        <v>360</v>
      </c>
      <c r="AE34" s="133" t="s">
        <v>269</v>
      </c>
      <c r="AF34" s="129" t="s">
        <v>435</v>
      </c>
      <c r="AG34" s="129" t="s">
        <v>289</v>
      </c>
      <c r="AH34" s="129" t="s">
        <v>436</v>
      </c>
      <c r="AI34" s="135">
        <v>137</v>
      </c>
      <c r="AJ34" s="135">
        <v>38213</v>
      </c>
      <c r="AK34" s="48"/>
      <c r="AL34" s="48"/>
    </row>
    <row r="35" spans="1:50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321</v>
      </c>
      <c r="J35" t="s">
        <v>148</v>
      </c>
      <c r="K35" t="s">
        <v>45</v>
      </c>
      <c r="L35" t="s">
        <v>437</v>
      </c>
      <c r="M35" t="s">
        <v>147</v>
      </c>
      <c r="AD35" s="144"/>
      <c r="AE35" s="204"/>
      <c r="AI35" s="136"/>
      <c r="AJ35" s="136"/>
      <c r="AK35" s="48"/>
      <c r="AL35" s="48"/>
      <c r="AQ35" t="s">
        <v>41</v>
      </c>
      <c r="AR35">
        <v>81</v>
      </c>
      <c r="AS35">
        <v>58</v>
      </c>
      <c r="AU35" s="21">
        <f>+AR33*AR35+AS33*AS35</f>
        <v>70.834000000000003</v>
      </c>
    </row>
    <row r="36" spans="1:50" x14ac:dyDescent="0.2">
      <c r="A36" s="81" t="s">
        <v>57</v>
      </c>
      <c r="B36" s="21">
        <f t="shared" ref="B36:M36" si="1">AVERAGE(B4:B33)</f>
        <v>114.94791666666667</v>
      </c>
      <c r="C36" s="21">
        <f t="shared" si="1"/>
        <v>65.5</v>
      </c>
      <c r="D36" s="21">
        <f t="shared" si="1"/>
        <v>123.53125</v>
      </c>
      <c r="E36" s="21">
        <f t="shared" si="1"/>
        <v>68.908333333333331</v>
      </c>
      <c r="F36" s="21">
        <f t="shared" si="1"/>
        <v>94.711249999999993</v>
      </c>
      <c r="G36" s="21">
        <f t="shared" si="1"/>
        <v>154.625</v>
      </c>
      <c r="H36" s="21">
        <f t="shared" si="1"/>
        <v>131.98875000000001</v>
      </c>
      <c r="I36" s="21">
        <f t="shared" si="1"/>
        <v>57.43333333333333</v>
      </c>
      <c r="J36" s="21">
        <f t="shared" si="1"/>
        <v>143.875</v>
      </c>
      <c r="K36" s="21">
        <f t="shared" si="1"/>
        <v>94.25291666666665</v>
      </c>
      <c r="L36" s="21">
        <f t="shared" si="1"/>
        <v>59.56666666666667</v>
      </c>
      <c r="M36" s="21">
        <f t="shared" si="1"/>
        <v>133.45833333333334</v>
      </c>
      <c r="O36" s="21">
        <f t="shared" ref="O36:AB36" si="2">AVERAGE(O4:O33)</f>
        <v>141.26315789473685</v>
      </c>
      <c r="P36" s="21">
        <f t="shared" si="2"/>
        <v>147.10526315789474</v>
      </c>
      <c r="Q36" s="21">
        <f t="shared" si="2"/>
        <v>182.22222222222223</v>
      </c>
      <c r="R36" s="21">
        <f t="shared" si="2"/>
        <v>162.23809523809524</v>
      </c>
      <c r="S36" s="21">
        <f t="shared" si="2"/>
        <v>165.35714285714286</v>
      </c>
      <c r="T36" s="21">
        <f t="shared" si="2"/>
        <v>178.52941176470588</v>
      </c>
      <c r="U36" s="21">
        <f t="shared" si="2"/>
        <v>118.94736842105263</v>
      </c>
      <c r="V36" s="21">
        <f t="shared" si="2"/>
        <v>121.22222222222223</v>
      </c>
      <c r="W36" s="21">
        <f t="shared" si="2"/>
        <v>123.4375</v>
      </c>
      <c r="X36" s="21">
        <f t="shared" si="2"/>
        <v>90.233333333333334</v>
      </c>
      <c r="Y36" s="21">
        <f t="shared" si="2"/>
        <v>90.4</v>
      </c>
      <c r="Z36" s="21">
        <f t="shared" si="2"/>
        <v>74.766666666666666</v>
      </c>
      <c r="AA36" s="21">
        <f t="shared" si="2"/>
        <v>80.599999999999994</v>
      </c>
      <c r="AB36" s="21">
        <f t="shared" si="2"/>
        <v>80.8</v>
      </c>
      <c r="AC36" t="s">
        <v>57</v>
      </c>
      <c r="AD36" s="144">
        <f>AVERAGE(AD4:AD35)</f>
        <v>139.62759999999997</v>
      </c>
      <c r="AE36" s="21"/>
      <c r="AI36" s="21">
        <f>AVERAGE(AI4:AI35)</f>
        <v>119.08</v>
      </c>
      <c r="AJ36" s="136">
        <f>AVERAGE(AJ4:AJ35)</f>
        <v>33526.04</v>
      </c>
      <c r="AK36" s="49"/>
      <c r="AL36" s="49"/>
      <c r="AQ36" t="s">
        <v>333</v>
      </c>
      <c r="AR36">
        <v>57</v>
      </c>
      <c r="AS36">
        <v>43</v>
      </c>
      <c r="AU36" s="21">
        <f>+AR36*AR33+AS36*AS33</f>
        <v>50.812000000000005</v>
      </c>
    </row>
    <row r="37" spans="1:50" x14ac:dyDescent="0.2">
      <c r="A37" s="81" t="s">
        <v>137</v>
      </c>
      <c r="B37" s="21">
        <f t="shared" ref="B37:M37" si="3">MIN(B4:B33)</f>
        <v>41.75</v>
      </c>
      <c r="C37" s="21">
        <f t="shared" si="3"/>
        <v>34</v>
      </c>
      <c r="D37" s="21">
        <f t="shared" si="3"/>
        <v>46</v>
      </c>
      <c r="E37" s="21">
        <f t="shared" si="3"/>
        <v>35</v>
      </c>
      <c r="F37" s="21">
        <f t="shared" si="3"/>
        <v>41</v>
      </c>
      <c r="G37" s="21">
        <f t="shared" si="3"/>
        <v>55</v>
      </c>
      <c r="H37" s="21">
        <f t="shared" si="3"/>
        <v>41</v>
      </c>
      <c r="I37" s="21">
        <f t="shared" si="3"/>
        <v>28</v>
      </c>
      <c r="J37" s="21">
        <f t="shared" si="3"/>
        <v>36</v>
      </c>
      <c r="K37" s="21">
        <f t="shared" si="3"/>
        <v>43</v>
      </c>
      <c r="L37" s="21">
        <f t="shared" si="3"/>
        <v>29</v>
      </c>
      <c r="M37" s="21">
        <f t="shared" si="3"/>
        <v>37</v>
      </c>
      <c r="O37" s="21">
        <f t="shared" ref="O37:AB37" si="4">MIN(O4:O33)</f>
        <v>80</v>
      </c>
      <c r="P37" s="21">
        <f t="shared" si="4"/>
        <v>85</v>
      </c>
      <c r="Q37" s="21">
        <f t="shared" si="4"/>
        <v>105</v>
      </c>
      <c r="R37" s="21">
        <f t="shared" si="4"/>
        <v>138</v>
      </c>
      <c r="S37" s="21">
        <f t="shared" si="4"/>
        <v>143</v>
      </c>
      <c r="T37" s="21">
        <f t="shared" si="4"/>
        <v>145</v>
      </c>
      <c r="U37" s="21">
        <f t="shared" si="4"/>
        <v>100</v>
      </c>
      <c r="V37" s="21">
        <f t="shared" si="4"/>
        <v>102</v>
      </c>
      <c r="W37" s="21">
        <f t="shared" si="4"/>
        <v>102</v>
      </c>
      <c r="X37" s="21">
        <f t="shared" si="4"/>
        <v>85</v>
      </c>
      <c r="Y37" s="21">
        <f t="shared" si="4"/>
        <v>85</v>
      </c>
      <c r="Z37" s="21">
        <f t="shared" si="4"/>
        <v>67</v>
      </c>
      <c r="AA37" s="21">
        <f t="shared" si="4"/>
        <v>77</v>
      </c>
      <c r="AB37" s="21">
        <f t="shared" si="4"/>
        <v>77.5</v>
      </c>
      <c r="AD37" s="21"/>
      <c r="AE37" s="21"/>
      <c r="AH37" s="44"/>
      <c r="AI37" s="83"/>
      <c r="AJ37" s="49"/>
      <c r="AK37" s="49"/>
    </row>
    <row r="38" spans="1:50" x14ac:dyDescent="0.2">
      <c r="A38" s="81" t="s">
        <v>138</v>
      </c>
      <c r="B38" s="21">
        <f t="shared" ref="B38:M38" si="5">MAX(B4:B33)</f>
        <v>232</v>
      </c>
      <c r="C38" s="21">
        <f t="shared" si="5"/>
        <v>110</v>
      </c>
      <c r="D38" s="21">
        <f t="shared" si="5"/>
        <v>248</v>
      </c>
      <c r="E38" s="21">
        <f t="shared" si="5"/>
        <v>119</v>
      </c>
      <c r="F38" s="21">
        <f t="shared" si="5"/>
        <v>216</v>
      </c>
      <c r="G38" s="21">
        <f t="shared" si="5"/>
        <v>315</v>
      </c>
      <c r="H38" s="21">
        <f t="shared" si="5"/>
        <v>304</v>
      </c>
      <c r="I38" s="21">
        <f t="shared" si="5"/>
        <v>188</v>
      </c>
      <c r="J38" s="21">
        <f t="shared" si="5"/>
        <v>317</v>
      </c>
      <c r="K38" s="21">
        <f t="shared" si="5"/>
        <v>216</v>
      </c>
      <c r="L38" s="21">
        <f t="shared" si="5"/>
        <v>203</v>
      </c>
      <c r="M38" s="21">
        <f t="shared" si="5"/>
        <v>295</v>
      </c>
      <c r="O38" s="21">
        <f t="shared" ref="O38:AB38" si="6">MAX(O4:O33)</f>
        <v>250</v>
      </c>
      <c r="P38" s="21">
        <f t="shared" si="6"/>
        <v>250</v>
      </c>
      <c r="Q38" s="21">
        <f t="shared" si="6"/>
        <v>315</v>
      </c>
      <c r="R38" s="21">
        <f t="shared" si="6"/>
        <v>191</v>
      </c>
      <c r="S38" s="21">
        <f t="shared" si="6"/>
        <v>192</v>
      </c>
      <c r="T38" s="21">
        <f t="shared" si="6"/>
        <v>215</v>
      </c>
      <c r="U38" s="21">
        <f t="shared" si="6"/>
        <v>132</v>
      </c>
      <c r="V38" s="21">
        <f t="shared" si="6"/>
        <v>134</v>
      </c>
      <c r="W38" s="21">
        <f t="shared" si="6"/>
        <v>134</v>
      </c>
      <c r="X38" s="21">
        <f t="shared" si="6"/>
        <v>95</v>
      </c>
      <c r="Y38" s="21">
        <f t="shared" si="6"/>
        <v>95</v>
      </c>
      <c r="Z38" s="21">
        <f t="shared" si="6"/>
        <v>79</v>
      </c>
      <c r="AA38" s="21">
        <f t="shared" si="6"/>
        <v>83</v>
      </c>
      <c r="AB38" s="21">
        <f t="shared" si="6"/>
        <v>83</v>
      </c>
      <c r="AD38" s="21"/>
      <c r="AE38" s="21"/>
      <c r="AH38" s="44"/>
      <c r="AI38" s="83"/>
      <c r="AJ38" s="49"/>
      <c r="AK38" s="49"/>
      <c r="AQ38" t="s">
        <v>334</v>
      </c>
      <c r="AT38" t="s">
        <v>322</v>
      </c>
      <c r="AU38" s="21">
        <f>+AU35-AU36</f>
        <v>20.021999999999998</v>
      </c>
      <c r="AV38" s="40" t="s">
        <v>324</v>
      </c>
    </row>
    <row r="39" spans="1:50" ht="12" customHeight="1" x14ac:dyDescent="0.2">
      <c r="H39">
        <v>73</v>
      </c>
      <c r="I39">
        <v>75</v>
      </c>
      <c r="J39">
        <v>72</v>
      </c>
      <c r="K39">
        <v>74</v>
      </c>
      <c r="X39" s="44"/>
      <c r="Y39" s="45"/>
      <c r="Z39">
        <v>51</v>
      </c>
      <c r="AA39">
        <v>56</v>
      </c>
      <c r="AB39" s="44"/>
      <c r="AC39" s="45"/>
      <c r="AD39" s="48"/>
      <c r="AE39" s="48"/>
      <c r="AQ39">
        <v>22.8</v>
      </c>
    </row>
    <row r="40" spans="1:50" x14ac:dyDescent="0.2">
      <c r="B40" s="1" t="s">
        <v>86</v>
      </c>
      <c r="D40">
        <v>180</v>
      </c>
      <c r="E40">
        <v>205</v>
      </c>
      <c r="F40">
        <v>250</v>
      </c>
      <c r="G40">
        <v>260</v>
      </c>
      <c r="H40" s="1" t="s">
        <v>21</v>
      </c>
      <c r="J40">
        <v>120</v>
      </c>
      <c r="K40">
        <v>155</v>
      </c>
      <c r="L40">
        <v>180</v>
      </c>
      <c r="M40">
        <v>230</v>
      </c>
      <c r="N40" s="1" t="s">
        <v>6</v>
      </c>
      <c r="P40">
        <v>115</v>
      </c>
      <c r="Q40">
        <v>125</v>
      </c>
      <c r="T40" s="1" t="s">
        <v>7</v>
      </c>
      <c r="Z40" s="1" t="s">
        <v>22</v>
      </c>
      <c r="AF40" s="1" t="s">
        <v>58</v>
      </c>
      <c r="AQ40">
        <v>1.9E-2</v>
      </c>
      <c r="AT40" t="s">
        <v>323</v>
      </c>
      <c r="AU40">
        <v>1.71</v>
      </c>
      <c r="AV40" s="40" t="s">
        <v>324</v>
      </c>
    </row>
    <row r="41" spans="1:50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  <c r="AQ41" s="21">
        <f>+AQ39*AQ40</f>
        <v>0.43320000000000003</v>
      </c>
      <c r="AT41" t="s">
        <v>326</v>
      </c>
      <c r="AU41">
        <f>0.03*AX41</f>
        <v>2.4299999999999997</v>
      </c>
      <c r="AV41" s="40" t="s">
        <v>324</v>
      </c>
      <c r="AX41">
        <v>81</v>
      </c>
    </row>
    <row r="42" spans="1:50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  <c r="AT42" t="s">
        <v>325</v>
      </c>
      <c r="AU42">
        <v>1.34</v>
      </c>
      <c r="AV42" s="40" t="s">
        <v>324</v>
      </c>
    </row>
    <row r="43" spans="1:50" x14ac:dyDescent="0.2">
      <c r="B43" s="142"/>
      <c r="C43" s="139"/>
      <c r="D43" s="138"/>
      <c r="E43" s="138"/>
      <c r="F43" s="142"/>
      <c r="G43" s="138"/>
      <c r="H43" s="146"/>
      <c r="I43" s="147"/>
      <c r="J43" s="145"/>
      <c r="K43" s="145"/>
      <c r="L43" s="146"/>
      <c r="M43" s="145"/>
      <c r="N43" s="146"/>
      <c r="O43" s="147"/>
      <c r="P43" s="146"/>
      <c r="Q43" s="145"/>
      <c r="R43" s="146"/>
      <c r="S43" s="147"/>
      <c r="T43" s="146"/>
      <c r="U43" s="147"/>
      <c r="V43" s="146"/>
      <c r="W43" s="145"/>
      <c r="X43" s="146"/>
      <c r="Y43" s="147"/>
      <c r="Z43" s="146"/>
      <c r="AA43" s="147"/>
      <c r="AB43" s="146"/>
      <c r="AC43" s="145"/>
      <c r="AD43" s="146"/>
      <c r="AE43" s="147"/>
      <c r="AF43" s="146"/>
      <c r="AG43" s="106"/>
      <c r="AH43" s="56"/>
      <c r="AI43" s="105"/>
      <c r="AJ43" s="56"/>
      <c r="AK43" s="106"/>
      <c r="AQ43">
        <f>2.88+0.43</f>
        <v>3.31</v>
      </c>
      <c r="AT43" t="s">
        <v>327</v>
      </c>
      <c r="AU43" s="21">
        <f>0.019*AX43</f>
        <v>1.5389999999999999</v>
      </c>
      <c r="AV43" s="40" t="s">
        <v>324</v>
      </c>
      <c r="AX43">
        <v>81</v>
      </c>
    </row>
    <row r="44" spans="1:50" x14ac:dyDescent="0.2">
      <c r="B44" s="154"/>
      <c r="C44" s="139"/>
      <c r="D44" s="138"/>
      <c r="E44" s="138"/>
      <c r="F44" s="142"/>
      <c r="G44" s="139"/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  <c r="AT44" t="s">
        <v>328</v>
      </c>
      <c r="AU44" s="21">
        <f>+AX44*0.03</f>
        <v>1.71</v>
      </c>
      <c r="AV44" s="40" t="s">
        <v>324</v>
      </c>
      <c r="AX44">
        <v>57</v>
      </c>
    </row>
    <row r="45" spans="1:50" x14ac:dyDescent="0.2">
      <c r="B45" s="142"/>
      <c r="C45" s="139"/>
      <c r="D45" s="138"/>
      <c r="E45" s="138"/>
      <c r="F45" s="142"/>
      <c r="G45" s="138"/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  <c r="AT45" t="s">
        <v>329</v>
      </c>
      <c r="AU45">
        <v>2.15</v>
      </c>
      <c r="AV45" s="40" t="s">
        <v>324</v>
      </c>
    </row>
    <row r="46" spans="1:50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  <c r="AT46" t="s">
        <v>330</v>
      </c>
      <c r="AU46">
        <v>0.25</v>
      </c>
    </row>
    <row r="47" spans="1:50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  <c r="AT47" t="s">
        <v>331</v>
      </c>
    </row>
    <row r="48" spans="1:50" x14ac:dyDescent="0.2">
      <c r="X48" s="44"/>
      <c r="Y48" s="45"/>
      <c r="Z48" s="21"/>
      <c r="AD48" s="21"/>
    </row>
    <row r="49" spans="2:47" x14ac:dyDescent="0.2">
      <c r="B49" s="15"/>
      <c r="X49" s="44"/>
      <c r="Y49" s="45"/>
      <c r="Z49" s="21"/>
      <c r="AA49" s="21"/>
      <c r="AC49" s="45"/>
      <c r="AD49" s="21"/>
      <c r="AE49" s="21"/>
      <c r="AT49" t="s">
        <v>332</v>
      </c>
      <c r="AU49" s="21">
        <f>SUM(AU40:AU47)</f>
        <v>11.129</v>
      </c>
    </row>
    <row r="50" spans="2:47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47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47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47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47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47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47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47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47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47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47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75.019047619047612</v>
      </c>
    </row>
    <row r="61" spans="2:47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47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47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47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67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78"/>
  <sheetViews>
    <sheetView zoomScale="62" workbookViewId="0">
      <selection activeCell="B31" sqref="B31"/>
    </sheetView>
  </sheetViews>
  <sheetFormatPr defaultRowHeight="12.75" x14ac:dyDescent="0.2"/>
  <cols>
    <col min="1" max="7" width="8" customWidth="1"/>
    <col min="8" max="8" width="7.28515625" customWidth="1"/>
    <col min="9" max="9" width="8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6" x14ac:dyDescent="0.2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6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83</v>
      </c>
      <c r="N2" s="7"/>
      <c r="O2" s="104"/>
      <c r="P2" s="13" t="s">
        <v>84</v>
      </c>
      <c r="Q2" s="14"/>
      <c r="R2" s="7"/>
      <c r="S2" s="13" t="s">
        <v>11</v>
      </c>
      <c r="T2" s="14"/>
      <c r="U2" s="2"/>
      <c r="V2" s="13" t="s">
        <v>7</v>
      </c>
      <c r="W2" s="7"/>
      <c r="X2" s="104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6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D3" s="47"/>
      <c r="AE3" s="47"/>
      <c r="AF3" s="47"/>
      <c r="AG3" s="47"/>
      <c r="AH3" s="47"/>
    </row>
    <row r="4" spans="1:36" x14ac:dyDescent="0.2">
      <c r="A4" s="103">
        <v>36678</v>
      </c>
      <c r="B4" s="3">
        <v>71</v>
      </c>
      <c r="C4" s="8">
        <v>48.5</v>
      </c>
      <c r="D4" s="3">
        <v>70</v>
      </c>
      <c r="E4" s="4">
        <v>47</v>
      </c>
      <c r="F4" s="3">
        <v>55.1</v>
      </c>
      <c r="G4" s="3">
        <v>70</v>
      </c>
      <c r="H4" s="123">
        <v>56.3</v>
      </c>
      <c r="I4" s="123">
        <v>84.67</v>
      </c>
      <c r="J4" s="123">
        <v>55.1</v>
      </c>
      <c r="K4" s="123">
        <v>84.67</v>
      </c>
      <c r="L4" s="102">
        <f t="shared" ref="L4:L34" si="0">A4</f>
        <v>36678</v>
      </c>
      <c r="M4" s="142">
        <v>69</v>
      </c>
      <c r="N4" s="138">
        <v>71</v>
      </c>
      <c r="O4" s="139">
        <v>75</v>
      </c>
      <c r="P4" s="138">
        <v>73.5</v>
      </c>
      <c r="Q4" s="145">
        <v>83</v>
      </c>
      <c r="R4" s="138">
        <v>95</v>
      </c>
      <c r="S4" s="146">
        <v>85</v>
      </c>
      <c r="T4" s="145">
        <v>91</v>
      </c>
      <c r="U4" s="147">
        <v>100.5</v>
      </c>
      <c r="V4" s="146"/>
      <c r="W4" s="145"/>
      <c r="X4" s="147"/>
      <c r="Y4" s="146">
        <v>61</v>
      </c>
      <c r="Z4" s="145">
        <v>61</v>
      </c>
      <c r="AA4" s="147">
        <v>52.25</v>
      </c>
      <c r="AB4" s="144">
        <v>55.1</v>
      </c>
      <c r="AC4" s="157" t="s">
        <v>253</v>
      </c>
      <c r="AD4" s="129" t="s">
        <v>273</v>
      </c>
      <c r="AE4" s="129" t="s">
        <v>143</v>
      </c>
      <c r="AF4" s="129" t="s">
        <v>303</v>
      </c>
      <c r="AG4" s="134">
        <v>97</v>
      </c>
      <c r="AH4" s="134">
        <v>33000</v>
      </c>
      <c r="AJ4" s="49"/>
    </row>
    <row r="5" spans="1:36" x14ac:dyDescent="0.2">
      <c r="A5" s="103">
        <v>36679</v>
      </c>
      <c r="B5" s="3">
        <v>64</v>
      </c>
      <c r="C5" s="8">
        <v>43</v>
      </c>
      <c r="D5" s="3">
        <v>63</v>
      </c>
      <c r="E5" s="4">
        <v>43</v>
      </c>
      <c r="F5" s="3">
        <v>69.8</v>
      </c>
      <c r="G5" s="3">
        <v>66</v>
      </c>
      <c r="H5" s="124">
        <v>69.8</v>
      </c>
      <c r="I5" s="124">
        <v>44.69</v>
      </c>
      <c r="J5" s="124">
        <v>69.8</v>
      </c>
      <c r="K5" s="124">
        <v>44.69</v>
      </c>
      <c r="L5" s="102">
        <f t="shared" si="0"/>
        <v>36679</v>
      </c>
      <c r="M5" s="142">
        <v>69</v>
      </c>
      <c r="N5" s="138">
        <v>70</v>
      </c>
      <c r="O5" s="139">
        <v>78</v>
      </c>
      <c r="P5" s="138">
        <v>77</v>
      </c>
      <c r="Q5" s="138">
        <v>86</v>
      </c>
      <c r="R5" s="138">
        <v>98</v>
      </c>
      <c r="S5" s="142">
        <v>87</v>
      </c>
      <c r="T5" s="138">
        <v>93</v>
      </c>
      <c r="U5" s="139">
        <v>103</v>
      </c>
      <c r="V5" s="142"/>
      <c r="W5" s="138"/>
      <c r="X5" s="139"/>
      <c r="Y5" s="142">
        <v>63</v>
      </c>
      <c r="Z5" s="138">
        <v>63</v>
      </c>
      <c r="AA5" s="139">
        <v>52.25</v>
      </c>
      <c r="AB5" s="144">
        <v>69.75</v>
      </c>
      <c r="AC5" s="133" t="s">
        <v>165</v>
      </c>
      <c r="AD5" s="129" t="s">
        <v>274</v>
      </c>
      <c r="AE5" s="129" t="s">
        <v>294</v>
      </c>
      <c r="AF5" s="129" t="s">
        <v>303</v>
      </c>
      <c r="AG5" s="134">
        <v>101</v>
      </c>
      <c r="AH5" s="134">
        <v>32503</v>
      </c>
      <c r="AJ5" s="49"/>
    </row>
    <row r="6" spans="1:36" x14ac:dyDescent="0.2">
      <c r="A6" s="103">
        <v>36680</v>
      </c>
      <c r="B6" s="3">
        <v>64</v>
      </c>
      <c r="C6" s="8">
        <v>43</v>
      </c>
      <c r="D6" s="3">
        <v>63</v>
      </c>
      <c r="E6" s="4">
        <v>43</v>
      </c>
      <c r="F6" s="3">
        <v>71.989999999999995</v>
      </c>
      <c r="G6" s="3">
        <v>66</v>
      </c>
      <c r="H6" s="124">
        <v>78.92</v>
      </c>
      <c r="I6" s="124">
        <v>25.41</v>
      </c>
      <c r="J6" s="124">
        <v>71.989999999999995</v>
      </c>
      <c r="K6" s="124">
        <v>25.41</v>
      </c>
      <c r="L6" s="102">
        <f t="shared" si="0"/>
        <v>36680</v>
      </c>
      <c r="M6" s="148">
        <v>69</v>
      </c>
      <c r="N6" s="149">
        <v>70</v>
      </c>
      <c r="O6" s="139">
        <v>78</v>
      </c>
      <c r="P6" s="138">
        <v>77</v>
      </c>
      <c r="Q6" s="138">
        <v>86</v>
      </c>
      <c r="R6" s="138">
        <v>98</v>
      </c>
      <c r="S6" s="142">
        <v>87</v>
      </c>
      <c r="T6" s="138">
        <v>93</v>
      </c>
      <c r="U6" s="139">
        <v>103</v>
      </c>
      <c r="V6" s="142"/>
      <c r="W6" s="138"/>
      <c r="X6" s="139"/>
      <c r="Y6" s="142">
        <v>63</v>
      </c>
      <c r="Z6" s="138">
        <v>63</v>
      </c>
      <c r="AA6" s="139">
        <v>52.25</v>
      </c>
      <c r="AB6" s="144">
        <v>71.92</v>
      </c>
      <c r="AC6" s="133" t="s">
        <v>252</v>
      </c>
      <c r="AD6" s="129" t="s">
        <v>275</v>
      </c>
      <c r="AE6" s="129" t="s">
        <v>295</v>
      </c>
      <c r="AF6" s="129" t="s">
        <v>304</v>
      </c>
      <c r="AG6" s="134">
        <v>107</v>
      </c>
      <c r="AH6" s="134">
        <v>28749</v>
      </c>
      <c r="AJ6" s="49"/>
    </row>
    <row r="7" spans="1:36" x14ac:dyDescent="0.2">
      <c r="A7" s="103">
        <v>36681</v>
      </c>
      <c r="B7" s="3"/>
      <c r="C7" s="8">
        <v>65</v>
      </c>
      <c r="D7" s="3"/>
      <c r="E7" s="4">
        <v>65</v>
      </c>
      <c r="F7" s="3"/>
      <c r="G7" s="3"/>
      <c r="H7" s="124"/>
      <c r="I7" s="124"/>
      <c r="J7" s="124"/>
      <c r="K7" s="124"/>
      <c r="L7" s="102">
        <f t="shared" si="0"/>
        <v>36681</v>
      </c>
      <c r="M7" s="142"/>
      <c r="N7" s="138"/>
      <c r="O7" s="139"/>
      <c r="P7" s="138"/>
      <c r="Q7" s="138"/>
      <c r="R7" s="138"/>
      <c r="S7" s="142"/>
      <c r="T7" s="138"/>
      <c r="U7" s="139"/>
      <c r="V7" s="142"/>
      <c r="W7" s="138"/>
      <c r="X7" s="139"/>
      <c r="Y7" s="142"/>
      <c r="Z7" s="138"/>
      <c r="AA7" s="139"/>
      <c r="AB7" s="144"/>
      <c r="AC7" s="133" t="s">
        <v>254</v>
      </c>
      <c r="AD7" s="129" t="s">
        <v>274</v>
      </c>
      <c r="AE7" s="129" t="s">
        <v>200</v>
      </c>
      <c r="AF7" s="129" t="s">
        <v>230</v>
      </c>
      <c r="AG7" s="134"/>
      <c r="AH7" s="134"/>
      <c r="AJ7" s="49"/>
    </row>
    <row r="8" spans="1:36" x14ac:dyDescent="0.2">
      <c r="A8" s="103">
        <v>36682</v>
      </c>
      <c r="B8" s="3">
        <v>90</v>
      </c>
      <c r="C8" s="8">
        <v>65</v>
      </c>
      <c r="D8" s="3">
        <v>86</v>
      </c>
      <c r="E8" s="4">
        <v>65</v>
      </c>
      <c r="F8" s="3">
        <v>64.28</v>
      </c>
      <c r="G8" s="3">
        <v>95</v>
      </c>
      <c r="H8" s="124">
        <v>62.86</v>
      </c>
      <c r="I8" s="124">
        <v>39.78</v>
      </c>
      <c r="J8" s="124">
        <v>64.28</v>
      </c>
      <c r="K8" s="124">
        <v>39.78</v>
      </c>
      <c r="L8" s="102">
        <f t="shared" si="0"/>
        <v>36682</v>
      </c>
      <c r="M8" s="142">
        <v>65</v>
      </c>
      <c r="N8" s="138">
        <v>66.5</v>
      </c>
      <c r="O8" s="139">
        <v>74.5</v>
      </c>
      <c r="P8" s="138">
        <v>74.5</v>
      </c>
      <c r="Q8" s="138">
        <v>83.5</v>
      </c>
      <c r="R8" s="138"/>
      <c r="S8" s="142">
        <v>86</v>
      </c>
      <c r="T8" s="138">
        <v>91</v>
      </c>
      <c r="U8" s="139">
        <v>100</v>
      </c>
      <c r="V8" s="142"/>
      <c r="W8" s="138"/>
      <c r="X8" s="139"/>
      <c r="Y8" s="142"/>
      <c r="Z8" s="138"/>
      <c r="AA8" s="139"/>
      <c r="AB8" s="144">
        <v>64.2</v>
      </c>
      <c r="AC8" s="133" t="s">
        <v>255</v>
      </c>
      <c r="AD8" s="129" t="s">
        <v>276</v>
      </c>
      <c r="AE8" s="129" t="s">
        <v>231</v>
      </c>
      <c r="AF8" s="129" t="s">
        <v>232</v>
      </c>
      <c r="AG8" s="134">
        <v>125</v>
      </c>
      <c r="AH8" s="134">
        <v>32140</v>
      </c>
      <c r="AJ8" s="49"/>
    </row>
    <row r="9" spans="1:36" x14ac:dyDescent="0.2">
      <c r="A9" s="103">
        <v>36683</v>
      </c>
      <c r="B9" s="3">
        <v>74</v>
      </c>
      <c r="C9" s="8">
        <v>45</v>
      </c>
      <c r="D9" s="3">
        <v>73</v>
      </c>
      <c r="E9" s="4">
        <v>45</v>
      </c>
      <c r="F9" s="3">
        <v>59.37</v>
      </c>
      <c r="G9" s="3">
        <v>74</v>
      </c>
      <c r="H9" s="124">
        <v>63.46</v>
      </c>
      <c r="I9" s="124">
        <v>118.11</v>
      </c>
      <c r="J9" s="124">
        <v>59.37</v>
      </c>
      <c r="K9" s="124">
        <v>121.24</v>
      </c>
      <c r="L9" s="102">
        <f t="shared" si="0"/>
        <v>36683</v>
      </c>
      <c r="M9" s="142">
        <v>75</v>
      </c>
      <c r="N9" s="138">
        <v>75</v>
      </c>
      <c r="O9" s="139">
        <v>77</v>
      </c>
      <c r="P9" s="138">
        <v>80</v>
      </c>
      <c r="Q9" s="138">
        <v>86</v>
      </c>
      <c r="R9" s="138">
        <v>94.5</v>
      </c>
      <c r="S9" s="142">
        <v>90</v>
      </c>
      <c r="T9" s="138">
        <v>93.5</v>
      </c>
      <c r="U9" s="139">
        <v>101</v>
      </c>
      <c r="V9" s="142"/>
      <c r="W9" s="138"/>
      <c r="X9" s="139"/>
      <c r="Y9" s="142">
        <v>64</v>
      </c>
      <c r="Z9" s="138">
        <v>64</v>
      </c>
      <c r="AA9" s="139">
        <v>53</v>
      </c>
      <c r="AB9" s="144">
        <v>59.37</v>
      </c>
      <c r="AC9" s="133" t="s">
        <v>233</v>
      </c>
      <c r="AD9" s="129" t="s">
        <v>277</v>
      </c>
      <c r="AE9" s="129" t="s">
        <v>235</v>
      </c>
      <c r="AF9" s="129" t="s">
        <v>236</v>
      </c>
      <c r="AG9" s="134">
        <v>105</v>
      </c>
      <c r="AH9" s="134">
        <v>32315</v>
      </c>
      <c r="AJ9" s="49"/>
    </row>
    <row r="10" spans="1:36" x14ac:dyDescent="0.2">
      <c r="A10" s="103">
        <v>36684</v>
      </c>
      <c r="B10" s="3">
        <v>76</v>
      </c>
      <c r="C10" s="8">
        <v>48.5</v>
      </c>
      <c r="D10" s="3">
        <v>71</v>
      </c>
      <c r="E10" s="4">
        <v>48.5</v>
      </c>
      <c r="F10" s="3">
        <v>63.57</v>
      </c>
      <c r="G10" s="3">
        <v>70</v>
      </c>
      <c r="H10" s="124">
        <v>63.43</v>
      </c>
      <c r="I10" s="124">
        <v>68.05</v>
      </c>
      <c r="J10" s="124">
        <v>63.57</v>
      </c>
      <c r="K10" s="124">
        <v>77.36</v>
      </c>
      <c r="L10" s="102">
        <f t="shared" si="0"/>
        <v>36684</v>
      </c>
      <c r="M10" s="142">
        <v>84</v>
      </c>
      <c r="N10" s="138">
        <v>83</v>
      </c>
      <c r="O10" s="139">
        <v>85</v>
      </c>
      <c r="P10" s="138">
        <v>85</v>
      </c>
      <c r="Q10" s="138">
        <v>89</v>
      </c>
      <c r="R10" s="138">
        <v>97</v>
      </c>
      <c r="S10" s="142">
        <v>93</v>
      </c>
      <c r="T10" s="138">
        <v>97</v>
      </c>
      <c r="U10" s="139">
        <v>102.5</v>
      </c>
      <c r="V10" s="142"/>
      <c r="W10" s="138"/>
      <c r="X10" s="139"/>
      <c r="Y10" s="142">
        <v>65.5</v>
      </c>
      <c r="Z10" s="138">
        <v>65.5</v>
      </c>
      <c r="AA10" s="139">
        <v>53</v>
      </c>
      <c r="AB10" s="144">
        <v>63.55</v>
      </c>
      <c r="AC10" s="133" t="s">
        <v>237</v>
      </c>
      <c r="AD10" s="129" t="s">
        <v>278</v>
      </c>
      <c r="AE10" s="129" t="s">
        <v>121</v>
      </c>
      <c r="AF10" s="129" t="s">
        <v>238</v>
      </c>
      <c r="AG10" s="134">
        <v>97</v>
      </c>
      <c r="AH10" s="134">
        <v>31677</v>
      </c>
      <c r="AJ10" s="49"/>
    </row>
    <row r="11" spans="1:36" x14ac:dyDescent="0.2">
      <c r="A11" s="103">
        <v>36685</v>
      </c>
      <c r="B11" s="3">
        <v>95</v>
      </c>
      <c r="C11" s="8">
        <v>54</v>
      </c>
      <c r="D11" s="3">
        <v>90</v>
      </c>
      <c r="E11" s="4">
        <v>50</v>
      </c>
      <c r="F11" s="3">
        <v>64.73</v>
      </c>
      <c r="G11" s="3">
        <v>74.5</v>
      </c>
      <c r="H11" s="124">
        <v>63.83</v>
      </c>
      <c r="I11" s="124">
        <v>25.9</v>
      </c>
      <c r="J11" s="124">
        <v>64.73</v>
      </c>
      <c r="K11" s="124">
        <v>25.86</v>
      </c>
      <c r="L11" s="102">
        <f t="shared" si="0"/>
        <v>36685</v>
      </c>
      <c r="M11" s="142">
        <v>105</v>
      </c>
      <c r="N11" s="138">
        <v>104</v>
      </c>
      <c r="O11" s="139">
        <v>105</v>
      </c>
      <c r="P11" s="138">
        <v>101</v>
      </c>
      <c r="Q11" s="138">
        <v>104</v>
      </c>
      <c r="R11" s="138">
        <v>112</v>
      </c>
      <c r="S11" s="142">
        <v>103</v>
      </c>
      <c r="T11" s="138">
        <v>107</v>
      </c>
      <c r="U11" s="139">
        <v>110</v>
      </c>
      <c r="V11" s="142">
        <v>77.5</v>
      </c>
      <c r="W11" s="138">
        <v>77</v>
      </c>
      <c r="X11" s="139">
        <v>66</v>
      </c>
      <c r="Y11" s="142">
        <v>72</v>
      </c>
      <c r="Z11" s="138">
        <v>73</v>
      </c>
      <c r="AA11" s="139">
        <v>55</v>
      </c>
      <c r="AB11" s="144">
        <v>64.7</v>
      </c>
      <c r="AC11" s="133" t="s">
        <v>192</v>
      </c>
      <c r="AD11" s="129" t="s">
        <v>279</v>
      </c>
      <c r="AE11" s="129" t="s">
        <v>112</v>
      </c>
      <c r="AF11" s="129" t="s">
        <v>239</v>
      </c>
      <c r="AG11" s="134">
        <v>94</v>
      </c>
      <c r="AH11" s="134">
        <v>29531</v>
      </c>
      <c r="AJ11" s="49"/>
    </row>
    <row r="12" spans="1:36" x14ac:dyDescent="0.2">
      <c r="A12" s="103">
        <v>36686</v>
      </c>
      <c r="B12" s="3">
        <v>79</v>
      </c>
      <c r="C12" s="8">
        <v>55</v>
      </c>
      <c r="D12" s="3">
        <v>76</v>
      </c>
      <c r="E12" s="4">
        <v>50</v>
      </c>
      <c r="F12" s="3">
        <v>55.37</v>
      </c>
      <c r="G12" s="3">
        <v>67.5</v>
      </c>
      <c r="H12" s="124">
        <v>54.46</v>
      </c>
      <c r="I12" s="124">
        <v>41.9</v>
      </c>
      <c r="J12" s="137">
        <v>55.3</v>
      </c>
      <c r="K12" s="124">
        <v>41.9</v>
      </c>
      <c r="L12" s="102">
        <f t="shared" si="0"/>
        <v>36686</v>
      </c>
      <c r="M12" s="142">
        <v>114</v>
      </c>
      <c r="N12" s="138">
        <v>114</v>
      </c>
      <c r="O12" s="139">
        <v>120</v>
      </c>
      <c r="P12" s="138">
        <v>110</v>
      </c>
      <c r="Q12" s="138">
        <v>113</v>
      </c>
      <c r="R12" s="138"/>
      <c r="S12" s="142">
        <v>109</v>
      </c>
      <c r="T12" s="138">
        <v>111</v>
      </c>
      <c r="U12" s="139">
        <v>115</v>
      </c>
      <c r="V12" s="142"/>
      <c r="W12" s="138"/>
      <c r="X12" s="139">
        <v>68</v>
      </c>
      <c r="Y12" s="142">
        <v>73</v>
      </c>
      <c r="Z12" s="138">
        <v>75</v>
      </c>
      <c r="AA12" s="139">
        <v>56</v>
      </c>
      <c r="AB12" s="144">
        <v>55.24</v>
      </c>
      <c r="AC12" s="133" t="s">
        <v>256</v>
      </c>
      <c r="AD12" s="129" t="s">
        <v>280</v>
      </c>
      <c r="AE12" s="129" t="s">
        <v>112</v>
      </c>
      <c r="AF12" s="129" t="s">
        <v>239</v>
      </c>
      <c r="AG12" s="134">
        <v>83</v>
      </c>
      <c r="AH12" s="134">
        <v>29558</v>
      </c>
      <c r="AJ12" s="49"/>
    </row>
    <row r="13" spans="1:36" x14ac:dyDescent="0.2">
      <c r="A13" s="103">
        <v>36687</v>
      </c>
      <c r="B13" s="3">
        <v>79</v>
      </c>
      <c r="C13" s="8">
        <v>55</v>
      </c>
      <c r="D13" s="3">
        <v>76</v>
      </c>
      <c r="E13" s="4">
        <v>50</v>
      </c>
      <c r="F13" s="3">
        <v>50.25</v>
      </c>
      <c r="G13" s="3">
        <v>67.5</v>
      </c>
      <c r="H13" s="124">
        <v>47.35</v>
      </c>
      <c r="I13" s="124">
        <v>54.78</v>
      </c>
      <c r="J13" s="124">
        <v>50.23</v>
      </c>
      <c r="K13" s="124">
        <v>61.64</v>
      </c>
      <c r="L13" s="102">
        <f t="shared" si="0"/>
        <v>36687</v>
      </c>
      <c r="M13" s="142">
        <v>114</v>
      </c>
      <c r="N13" s="138">
        <v>114</v>
      </c>
      <c r="O13" s="139">
        <v>120</v>
      </c>
      <c r="P13" s="138">
        <v>110</v>
      </c>
      <c r="Q13" s="138">
        <v>113</v>
      </c>
      <c r="R13" s="138"/>
      <c r="S13" s="142">
        <v>109</v>
      </c>
      <c r="T13" s="138">
        <v>111</v>
      </c>
      <c r="U13" s="139">
        <v>115</v>
      </c>
      <c r="V13" s="142"/>
      <c r="W13" s="138"/>
      <c r="X13" s="139">
        <v>68</v>
      </c>
      <c r="Y13" s="142">
        <v>73</v>
      </c>
      <c r="Z13" s="138">
        <v>75</v>
      </c>
      <c r="AA13" s="139">
        <v>56</v>
      </c>
      <c r="AB13" s="144">
        <v>50.08</v>
      </c>
      <c r="AC13" s="133" t="s">
        <v>257</v>
      </c>
      <c r="AD13" s="129" t="s">
        <v>240</v>
      </c>
      <c r="AE13" s="129" t="s">
        <v>240</v>
      </c>
      <c r="AF13" s="129" t="s">
        <v>241</v>
      </c>
      <c r="AG13" s="134">
        <v>78</v>
      </c>
      <c r="AH13" s="134">
        <v>26523</v>
      </c>
      <c r="AJ13" s="49"/>
    </row>
    <row r="14" spans="1:36" x14ac:dyDescent="0.2">
      <c r="A14" s="103">
        <v>36688</v>
      </c>
      <c r="B14" s="3"/>
      <c r="C14" s="8">
        <v>65</v>
      </c>
      <c r="D14" s="3"/>
      <c r="E14" s="4">
        <v>60</v>
      </c>
      <c r="F14" s="3"/>
      <c r="G14" s="3"/>
      <c r="H14" s="124"/>
      <c r="I14" s="124"/>
      <c r="J14" s="124"/>
      <c r="K14" s="137"/>
      <c r="L14" s="102">
        <f t="shared" si="0"/>
        <v>36688</v>
      </c>
      <c r="M14" s="142"/>
      <c r="N14" s="138"/>
      <c r="O14" s="139"/>
      <c r="P14" s="138"/>
      <c r="Q14" s="138"/>
      <c r="R14" s="138"/>
      <c r="S14" s="142"/>
      <c r="T14" s="138"/>
      <c r="U14" s="139"/>
      <c r="V14" s="142"/>
      <c r="W14" s="138"/>
      <c r="X14" s="139"/>
      <c r="Y14" s="142"/>
      <c r="Z14" s="138"/>
      <c r="AA14" s="139"/>
      <c r="AB14" s="144"/>
      <c r="AC14" s="133" t="s">
        <v>257</v>
      </c>
      <c r="AD14" s="129" t="s">
        <v>234</v>
      </c>
      <c r="AE14" s="129" t="s">
        <v>242</v>
      </c>
      <c r="AF14" s="129" t="s">
        <v>243</v>
      </c>
      <c r="AG14" s="134"/>
      <c r="AH14" s="134"/>
      <c r="AJ14" s="49"/>
    </row>
    <row r="15" spans="1:36" x14ac:dyDescent="0.2">
      <c r="A15" s="103">
        <v>36689</v>
      </c>
      <c r="B15" s="3">
        <v>135</v>
      </c>
      <c r="C15" s="8">
        <v>65</v>
      </c>
      <c r="D15" s="3">
        <v>108</v>
      </c>
      <c r="E15" s="4">
        <v>60</v>
      </c>
      <c r="F15" s="3">
        <v>89.62</v>
      </c>
      <c r="G15" s="3">
        <v>100</v>
      </c>
      <c r="H15" s="124">
        <v>84.09</v>
      </c>
      <c r="I15" s="124">
        <v>83.81</v>
      </c>
      <c r="J15" s="124">
        <v>89.62</v>
      </c>
      <c r="K15" s="124">
        <v>87.32</v>
      </c>
      <c r="L15" s="102">
        <f t="shared" si="0"/>
        <v>36689</v>
      </c>
      <c r="M15" s="142">
        <v>145</v>
      </c>
      <c r="N15" s="138">
        <v>140</v>
      </c>
      <c r="O15" s="139">
        <v>140</v>
      </c>
      <c r="P15" s="138">
        <v>128</v>
      </c>
      <c r="Q15" s="138">
        <v>130</v>
      </c>
      <c r="R15" s="138">
        <v>138</v>
      </c>
      <c r="S15" s="142">
        <v>134</v>
      </c>
      <c r="T15" s="138">
        <v>135.5</v>
      </c>
      <c r="U15" s="139">
        <v>140</v>
      </c>
      <c r="V15" s="142">
        <v>90</v>
      </c>
      <c r="W15" s="138">
        <v>90</v>
      </c>
      <c r="X15" s="139">
        <v>74</v>
      </c>
      <c r="Y15" s="142">
        <v>83</v>
      </c>
      <c r="Z15" s="138">
        <v>83</v>
      </c>
      <c r="AA15" s="139">
        <v>61</v>
      </c>
      <c r="AB15" s="144">
        <v>89.02</v>
      </c>
      <c r="AC15" s="133" t="s">
        <v>258</v>
      </c>
      <c r="AD15" s="129" t="s">
        <v>244</v>
      </c>
      <c r="AE15" s="129" t="s">
        <v>245</v>
      </c>
      <c r="AF15" s="129" t="s">
        <v>246</v>
      </c>
      <c r="AG15" s="134">
        <v>124</v>
      </c>
      <c r="AH15" s="134">
        <v>33455</v>
      </c>
      <c r="AJ15" s="49"/>
    </row>
    <row r="16" spans="1:36" x14ac:dyDescent="0.2">
      <c r="A16" s="103">
        <v>36690</v>
      </c>
      <c r="B16" s="3">
        <v>240</v>
      </c>
      <c r="C16" s="8">
        <v>55</v>
      </c>
      <c r="D16" s="3">
        <v>240</v>
      </c>
      <c r="E16" s="4">
        <v>55</v>
      </c>
      <c r="F16" s="3">
        <v>111.19</v>
      </c>
      <c r="G16" s="3">
        <v>200</v>
      </c>
      <c r="H16" s="124">
        <v>112.01</v>
      </c>
      <c r="I16" s="124">
        <v>342.43</v>
      </c>
      <c r="J16" s="124">
        <v>111.19</v>
      </c>
      <c r="K16" s="124">
        <v>410.43</v>
      </c>
      <c r="L16" s="102">
        <f t="shared" si="0"/>
        <v>36690</v>
      </c>
      <c r="M16" s="142">
        <v>180</v>
      </c>
      <c r="N16" s="138">
        <v>180</v>
      </c>
      <c r="O16" s="139">
        <v>165</v>
      </c>
      <c r="P16" s="138">
        <v>128</v>
      </c>
      <c r="Q16" s="138">
        <v>130</v>
      </c>
      <c r="R16" s="138">
        <v>137</v>
      </c>
      <c r="S16" s="142">
        <v>130</v>
      </c>
      <c r="T16" s="138">
        <v>132</v>
      </c>
      <c r="U16" s="139">
        <v>137</v>
      </c>
      <c r="V16" s="142">
        <v>90</v>
      </c>
      <c r="W16" s="138">
        <v>90</v>
      </c>
      <c r="X16" s="139">
        <v>74</v>
      </c>
      <c r="Y16" s="142">
        <v>83</v>
      </c>
      <c r="Z16" s="138">
        <v>83</v>
      </c>
      <c r="AA16" s="150">
        <v>60</v>
      </c>
      <c r="AB16" s="144">
        <v>109.88</v>
      </c>
      <c r="AC16" s="133" t="s">
        <v>259</v>
      </c>
      <c r="AD16" s="129" t="s">
        <v>248</v>
      </c>
      <c r="AE16" s="129" t="s">
        <v>252</v>
      </c>
      <c r="AF16" s="129" t="s">
        <v>249</v>
      </c>
      <c r="AG16" s="134">
        <v>122</v>
      </c>
      <c r="AH16" s="134">
        <v>37276</v>
      </c>
      <c r="AJ16" s="49"/>
    </row>
    <row r="17" spans="1:38" x14ac:dyDescent="0.2">
      <c r="A17" s="103">
        <v>36691</v>
      </c>
      <c r="B17" s="3">
        <v>325</v>
      </c>
      <c r="C17" s="8">
        <v>55</v>
      </c>
      <c r="D17" s="3">
        <v>325</v>
      </c>
      <c r="E17" s="4">
        <v>55</v>
      </c>
      <c r="F17" s="3">
        <v>368.18</v>
      </c>
      <c r="G17" s="3">
        <v>310</v>
      </c>
      <c r="H17" s="124">
        <v>346.17</v>
      </c>
      <c r="I17" s="124">
        <v>507.31</v>
      </c>
      <c r="J17" s="124">
        <v>368.18</v>
      </c>
      <c r="K17" s="124">
        <v>583.53</v>
      </c>
      <c r="L17" s="102">
        <f t="shared" si="0"/>
        <v>36691</v>
      </c>
      <c r="M17" s="142">
        <v>130</v>
      </c>
      <c r="N17" s="138">
        <v>135</v>
      </c>
      <c r="O17" s="139">
        <v>140</v>
      </c>
      <c r="P17" s="138">
        <v>116</v>
      </c>
      <c r="Q17" s="138">
        <v>122</v>
      </c>
      <c r="R17" s="138">
        <v>135</v>
      </c>
      <c r="S17" s="142">
        <v>116</v>
      </c>
      <c r="T17" s="138">
        <v>122.5</v>
      </c>
      <c r="U17" s="139">
        <v>130</v>
      </c>
      <c r="V17" s="142">
        <v>85</v>
      </c>
      <c r="W17" s="138">
        <v>85</v>
      </c>
      <c r="X17" s="139">
        <v>71</v>
      </c>
      <c r="Y17" s="142">
        <v>78</v>
      </c>
      <c r="Z17" s="138">
        <v>78</v>
      </c>
      <c r="AA17" s="139">
        <v>57</v>
      </c>
      <c r="AB17" s="144">
        <v>353.75</v>
      </c>
      <c r="AC17" s="133" t="s">
        <v>260</v>
      </c>
      <c r="AD17" s="129" t="s">
        <v>250</v>
      </c>
      <c r="AE17" s="129" t="s">
        <v>262</v>
      </c>
      <c r="AF17" s="129" t="s">
        <v>251</v>
      </c>
      <c r="AG17" s="134">
        <v>111</v>
      </c>
      <c r="AH17" s="134">
        <v>39273</v>
      </c>
      <c r="AJ17" s="49"/>
    </row>
    <row r="18" spans="1:38" x14ac:dyDescent="0.2">
      <c r="A18" s="103">
        <v>36692</v>
      </c>
      <c r="B18" s="3">
        <v>390</v>
      </c>
      <c r="C18" s="8">
        <v>70</v>
      </c>
      <c r="D18" s="3">
        <v>400</v>
      </c>
      <c r="E18" s="4">
        <v>70</v>
      </c>
      <c r="F18" s="3">
        <v>462.47</v>
      </c>
      <c r="G18" s="3">
        <v>425</v>
      </c>
      <c r="H18" s="124">
        <v>454.13</v>
      </c>
      <c r="I18" s="124">
        <v>227.52</v>
      </c>
      <c r="J18" s="124">
        <v>462.47</v>
      </c>
      <c r="K18" s="124">
        <v>245.52</v>
      </c>
      <c r="L18" s="102">
        <f t="shared" si="0"/>
        <v>36692</v>
      </c>
      <c r="M18" s="142">
        <v>95</v>
      </c>
      <c r="N18" s="138">
        <v>100</v>
      </c>
      <c r="O18" s="139">
        <v>105</v>
      </c>
      <c r="P18" s="138">
        <v>102</v>
      </c>
      <c r="Q18" s="138">
        <v>110</v>
      </c>
      <c r="R18" s="138"/>
      <c r="S18" s="142">
        <v>103</v>
      </c>
      <c r="T18" s="138">
        <v>110</v>
      </c>
      <c r="U18" s="139">
        <v>119</v>
      </c>
      <c r="V18" s="142">
        <v>80</v>
      </c>
      <c r="W18" s="138">
        <v>81</v>
      </c>
      <c r="X18" s="139">
        <v>70</v>
      </c>
      <c r="Y18" s="142">
        <v>74</v>
      </c>
      <c r="Z18" s="138">
        <v>74</v>
      </c>
      <c r="AA18" s="139">
        <v>57</v>
      </c>
      <c r="AB18" s="144">
        <v>456.88</v>
      </c>
      <c r="AC18" s="133" t="s">
        <v>261</v>
      </c>
      <c r="AD18" s="129" t="s">
        <v>281</v>
      </c>
      <c r="AE18" s="129" t="s">
        <v>264</v>
      </c>
      <c r="AF18" s="129" t="s">
        <v>305</v>
      </c>
      <c r="AG18" s="134">
        <v>100</v>
      </c>
      <c r="AH18" s="134">
        <v>38495</v>
      </c>
      <c r="AJ18" s="49"/>
    </row>
    <row r="19" spans="1:38" x14ac:dyDescent="0.2">
      <c r="A19" s="103">
        <v>36693</v>
      </c>
      <c r="B19" s="3">
        <v>192</v>
      </c>
      <c r="C19" s="8">
        <v>55</v>
      </c>
      <c r="D19" s="3">
        <v>200</v>
      </c>
      <c r="E19" s="4">
        <v>57</v>
      </c>
      <c r="F19" s="3">
        <v>358.57</v>
      </c>
      <c r="G19" s="3">
        <v>200</v>
      </c>
      <c r="H19" s="124">
        <v>344.3</v>
      </c>
      <c r="I19" s="124">
        <v>47.9</v>
      </c>
      <c r="J19" s="124">
        <v>358.57</v>
      </c>
      <c r="K19" s="124">
        <v>53.84</v>
      </c>
      <c r="L19" s="102">
        <f t="shared" si="0"/>
        <v>36693</v>
      </c>
      <c r="M19" s="142">
        <v>80</v>
      </c>
      <c r="N19" s="138">
        <v>85</v>
      </c>
      <c r="O19" s="139">
        <v>97</v>
      </c>
      <c r="P19" s="138">
        <v>92</v>
      </c>
      <c r="Q19" s="138">
        <v>100</v>
      </c>
      <c r="R19" s="138">
        <v>108</v>
      </c>
      <c r="S19" s="142">
        <v>102</v>
      </c>
      <c r="T19" s="138">
        <v>109</v>
      </c>
      <c r="U19" s="139"/>
      <c r="V19" s="142"/>
      <c r="W19" s="138"/>
      <c r="X19" s="139">
        <v>68.5</v>
      </c>
      <c r="Y19" s="142">
        <v>73</v>
      </c>
      <c r="Z19" s="138">
        <v>73</v>
      </c>
      <c r="AA19" s="139">
        <v>56</v>
      </c>
      <c r="AB19" s="144">
        <v>349</v>
      </c>
      <c r="AC19" s="133" t="s">
        <v>262</v>
      </c>
      <c r="AD19" s="129" t="s">
        <v>132</v>
      </c>
      <c r="AE19" s="129" t="s">
        <v>128</v>
      </c>
      <c r="AF19" s="129" t="s">
        <v>306</v>
      </c>
      <c r="AG19" s="134">
        <v>90</v>
      </c>
      <c r="AH19" s="134">
        <v>35871</v>
      </c>
      <c r="AJ19" s="49"/>
    </row>
    <row r="20" spans="1:38" x14ac:dyDescent="0.2">
      <c r="A20" s="103">
        <v>36694</v>
      </c>
      <c r="B20" s="3">
        <v>192</v>
      </c>
      <c r="C20" s="8">
        <v>55</v>
      </c>
      <c r="D20" s="3">
        <v>200</v>
      </c>
      <c r="E20" s="4">
        <v>57</v>
      </c>
      <c r="F20" s="3">
        <v>87.42</v>
      </c>
      <c r="G20" s="3">
        <v>200</v>
      </c>
      <c r="H20" s="124">
        <v>75.19</v>
      </c>
      <c r="I20" s="124">
        <v>52.86</v>
      </c>
      <c r="J20" s="124">
        <v>87.42</v>
      </c>
      <c r="K20" s="137">
        <v>56.88</v>
      </c>
      <c r="L20" s="102">
        <f t="shared" si="0"/>
        <v>36694</v>
      </c>
      <c r="M20" s="142">
        <v>80</v>
      </c>
      <c r="N20" s="138">
        <v>85</v>
      </c>
      <c r="O20" s="139">
        <v>97</v>
      </c>
      <c r="P20" s="138">
        <v>92</v>
      </c>
      <c r="Q20" s="138">
        <v>100</v>
      </c>
      <c r="R20" s="138">
        <v>108</v>
      </c>
      <c r="S20" s="142">
        <v>102</v>
      </c>
      <c r="T20" s="138">
        <v>109</v>
      </c>
      <c r="U20" s="139"/>
      <c r="V20" s="142"/>
      <c r="W20" s="138"/>
      <c r="X20" s="139">
        <v>68.5</v>
      </c>
      <c r="Y20" s="142">
        <v>73</v>
      </c>
      <c r="Z20" s="138">
        <v>73</v>
      </c>
      <c r="AA20" s="139">
        <v>56</v>
      </c>
      <c r="AB20" s="144">
        <v>86</v>
      </c>
      <c r="AC20" s="133" t="s">
        <v>217</v>
      </c>
      <c r="AD20" s="129" t="s">
        <v>282</v>
      </c>
      <c r="AE20" s="129" t="s">
        <v>128</v>
      </c>
      <c r="AF20" s="129" t="s">
        <v>307</v>
      </c>
      <c r="AG20" s="135">
        <v>91</v>
      </c>
      <c r="AH20" s="135">
        <v>30726</v>
      </c>
      <c r="AJ20" s="49"/>
    </row>
    <row r="21" spans="1:38" x14ac:dyDescent="0.2">
      <c r="A21" s="103">
        <v>36695</v>
      </c>
      <c r="B21" s="3"/>
      <c r="C21" s="8">
        <v>55</v>
      </c>
      <c r="D21" s="3"/>
      <c r="E21" s="4">
        <v>55</v>
      </c>
      <c r="F21" s="3"/>
      <c r="G21" s="3"/>
      <c r="H21" s="124"/>
      <c r="I21" s="124"/>
      <c r="J21" s="124"/>
      <c r="K21" s="124"/>
      <c r="L21" s="102">
        <f t="shared" si="0"/>
        <v>36695</v>
      </c>
      <c r="M21" s="142"/>
      <c r="N21" s="138"/>
      <c r="O21" s="139"/>
      <c r="P21" s="138"/>
      <c r="Q21" s="138"/>
      <c r="R21" s="138"/>
      <c r="S21" s="142"/>
      <c r="T21" s="138"/>
      <c r="U21" s="139"/>
      <c r="V21" s="142"/>
      <c r="W21" s="138"/>
      <c r="X21" s="139"/>
      <c r="Y21" s="142"/>
      <c r="Z21" s="138"/>
      <c r="AA21" s="139"/>
      <c r="AB21" s="144"/>
      <c r="AC21" s="133" t="s">
        <v>134</v>
      </c>
      <c r="AD21" s="129" t="s">
        <v>283</v>
      </c>
      <c r="AE21" s="129" t="s">
        <v>268</v>
      </c>
      <c r="AF21" s="129" t="s">
        <v>308</v>
      </c>
      <c r="AG21" s="135"/>
      <c r="AH21" s="135"/>
      <c r="AJ21" s="49"/>
    </row>
    <row r="22" spans="1:38" x14ac:dyDescent="0.2">
      <c r="A22" s="103">
        <v>36696</v>
      </c>
      <c r="B22" s="3">
        <v>100</v>
      </c>
      <c r="C22" s="8">
        <v>55</v>
      </c>
      <c r="D22" s="3">
        <v>105</v>
      </c>
      <c r="E22" s="4">
        <v>55</v>
      </c>
      <c r="F22" s="3">
        <v>75.010000000000005</v>
      </c>
      <c r="G22" s="3">
        <v>119</v>
      </c>
      <c r="H22" s="124">
        <v>71.739999999999995</v>
      </c>
      <c r="I22" s="124">
        <v>85</v>
      </c>
      <c r="J22" s="124">
        <v>75.010000000000005</v>
      </c>
      <c r="K22" s="124">
        <v>142.88</v>
      </c>
      <c r="L22" s="102">
        <f t="shared" si="0"/>
        <v>36696</v>
      </c>
      <c r="M22" s="142">
        <v>52</v>
      </c>
      <c r="N22" s="138">
        <v>56</v>
      </c>
      <c r="O22" s="139">
        <v>69</v>
      </c>
      <c r="P22" s="138">
        <v>65</v>
      </c>
      <c r="Q22" s="138">
        <v>74</v>
      </c>
      <c r="R22" s="138">
        <v>84</v>
      </c>
      <c r="S22" s="142">
        <v>74</v>
      </c>
      <c r="T22" s="138">
        <v>80</v>
      </c>
      <c r="U22" s="139">
        <v>91</v>
      </c>
      <c r="V22" s="142">
        <v>70</v>
      </c>
      <c r="W22" s="138">
        <v>70</v>
      </c>
      <c r="X22" s="139">
        <v>60</v>
      </c>
      <c r="Y22" s="142">
        <v>61</v>
      </c>
      <c r="Z22" s="138">
        <v>61</v>
      </c>
      <c r="AA22" s="139">
        <v>50</v>
      </c>
      <c r="AB22" s="144">
        <v>74</v>
      </c>
      <c r="AC22" s="133" t="s">
        <v>263</v>
      </c>
      <c r="AD22" s="129" t="s">
        <v>284</v>
      </c>
      <c r="AE22" s="129" t="s">
        <v>253</v>
      </c>
      <c r="AF22" s="129" t="s">
        <v>309</v>
      </c>
      <c r="AG22" s="135">
        <v>116</v>
      </c>
      <c r="AH22" s="135">
        <v>33601</v>
      </c>
      <c r="AJ22" s="49"/>
    </row>
    <row r="23" spans="1:38" x14ac:dyDescent="0.2">
      <c r="A23" s="103">
        <v>36697</v>
      </c>
      <c r="B23" s="3">
        <v>71.5</v>
      </c>
      <c r="C23" s="8">
        <v>35</v>
      </c>
      <c r="D23" s="3">
        <v>74</v>
      </c>
      <c r="E23" s="4">
        <v>37</v>
      </c>
      <c r="F23" s="3">
        <v>63.01</v>
      </c>
      <c r="G23" s="3">
        <v>74</v>
      </c>
      <c r="H23" s="124">
        <v>58.88</v>
      </c>
      <c r="I23" s="124">
        <v>84.15</v>
      </c>
      <c r="J23" s="124">
        <v>63.01</v>
      </c>
      <c r="K23" s="124">
        <v>84.38</v>
      </c>
      <c r="L23" s="102">
        <f t="shared" si="0"/>
        <v>36697</v>
      </c>
      <c r="M23" s="142">
        <v>66</v>
      </c>
      <c r="N23" s="138">
        <v>73</v>
      </c>
      <c r="O23" s="139">
        <v>79</v>
      </c>
      <c r="P23" s="138">
        <v>80</v>
      </c>
      <c r="Q23" s="138">
        <v>89</v>
      </c>
      <c r="R23" s="138">
        <v>98</v>
      </c>
      <c r="S23" s="142">
        <v>91</v>
      </c>
      <c r="T23" s="138">
        <v>97</v>
      </c>
      <c r="U23" s="139">
        <v>98</v>
      </c>
      <c r="V23" s="142">
        <v>70</v>
      </c>
      <c r="W23" s="138">
        <v>70</v>
      </c>
      <c r="X23" s="139">
        <v>63</v>
      </c>
      <c r="Y23" s="142">
        <v>64</v>
      </c>
      <c r="Z23" s="138">
        <v>64</v>
      </c>
      <c r="AA23" s="139">
        <v>52.5</v>
      </c>
      <c r="AB23" s="144">
        <v>60.34</v>
      </c>
      <c r="AC23" s="133" t="s">
        <v>264</v>
      </c>
      <c r="AD23" s="129" t="s">
        <v>285</v>
      </c>
      <c r="AE23" s="129" t="s">
        <v>253</v>
      </c>
      <c r="AF23" s="129" t="s">
        <v>310</v>
      </c>
      <c r="AG23" s="135">
        <v>114</v>
      </c>
      <c r="AH23" s="135">
        <v>35938</v>
      </c>
      <c r="AJ23" s="49"/>
    </row>
    <row r="24" spans="1:38" x14ac:dyDescent="0.2">
      <c r="A24" s="103">
        <v>36698</v>
      </c>
      <c r="B24" s="3">
        <v>62</v>
      </c>
      <c r="C24" s="8">
        <v>35</v>
      </c>
      <c r="D24" s="3">
        <v>65</v>
      </c>
      <c r="E24" s="4">
        <v>35</v>
      </c>
      <c r="F24" s="3">
        <v>75</v>
      </c>
      <c r="G24" s="3">
        <v>68</v>
      </c>
      <c r="H24" s="124">
        <v>75</v>
      </c>
      <c r="I24" s="124">
        <v>277</v>
      </c>
      <c r="J24" s="124">
        <v>75</v>
      </c>
      <c r="K24" s="124">
        <v>277</v>
      </c>
      <c r="L24" s="102">
        <f t="shared" si="0"/>
        <v>36698</v>
      </c>
      <c r="M24" s="142">
        <v>78</v>
      </c>
      <c r="N24" s="138">
        <v>85</v>
      </c>
      <c r="O24" s="139">
        <v>96</v>
      </c>
      <c r="P24" s="138">
        <v>90</v>
      </c>
      <c r="Q24" s="138">
        <v>100</v>
      </c>
      <c r="R24" s="138">
        <v>114</v>
      </c>
      <c r="S24" s="142">
        <v>97</v>
      </c>
      <c r="T24" s="138">
        <v>105</v>
      </c>
      <c r="U24" s="139">
        <v>112</v>
      </c>
      <c r="V24" s="142">
        <v>77</v>
      </c>
      <c r="W24" s="138">
        <v>80</v>
      </c>
      <c r="X24" s="139">
        <v>69</v>
      </c>
      <c r="Y24" s="142">
        <v>74</v>
      </c>
      <c r="Z24" s="138">
        <v>74</v>
      </c>
      <c r="AA24" s="139">
        <v>57</v>
      </c>
      <c r="AB24" s="144">
        <v>74.45</v>
      </c>
      <c r="AC24" s="133" t="s">
        <v>247</v>
      </c>
      <c r="AD24" s="129" t="s">
        <v>156</v>
      </c>
      <c r="AE24" s="129" t="s">
        <v>296</v>
      </c>
      <c r="AF24" s="129" t="s">
        <v>311</v>
      </c>
      <c r="AG24" s="135">
        <v>119</v>
      </c>
      <c r="AH24" s="135">
        <v>36951</v>
      </c>
      <c r="AJ24" s="49"/>
    </row>
    <row r="25" spans="1:38" x14ac:dyDescent="0.2">
      <c r="A25" s="103">
        <v>36699</v>
      </c>
      <c r="B25" s="3">
        <v>71.5</v>
      </c>
      <c r="C25" s="8">
        <v>37</v>
      </c>
      <c r="D25" s="3">
        <v>74</v>
      </c>
      <c r="E25" s="4">
        <v>37</v>
      </c>
      <c r="F25" s="3">
        <v>129</v>
      </c>
      <c r="G25" s="3">
        <v>73</v>
      </c>
      <c r="H25" s="137">
        <v>129</v>
      </c>
      <c r="I25" s="124">
        <v>158</v>
      </c>
      <c r="J25" s="137">
        <v>129</v>
      </c>
      <c r="K25" s="124">
        <v>158</v>
      </c>
      <c r="L25" s="102">
        <f t="shared" si="0"/>
        <v>36699</v>
      </c>
      <c r="M25" s="142">
        <v>130</v>
      </c>
      <c r="N25" s="138">
        <v>135</v>
      </c>
      <c r="O25" s="139">
        <v>150</v>
      </c>
      <c r="P25" s="138">
        <v>104</v>
      </c>
      <c r="Q25" s="138">
        <v>109</v>
      </c>
      <c r="R25" s="138">
        <v>124</v>
      </c>
      <c r="S25" s="142">
        <v>108</v>
      </c>
      <c r="T25" s="138">
        <v>114</v>
      </c>
      <c r="U25" s="139">
        <v>120</v>
      </c>
      <c r="V25" s="142">
        <v>80</v>
      </c>
      <c r="W25" s="138">
        <v>80</v>
      </c>
      <c r="X25" s="139">
        <v>70</v>
      </c>
      <c r="Y25" s="142">
        <v>77</v>
      </c>
      <c r="Z25" s="138">
        <v>77</v>
      </c>
      <c r="AA25" s="139">
        <v>59</v>
      </c>
      <c r="AB25" s="144">
        <v>128.59</v>
      </c>
      <c r="AC25" s="133" t="s">
        <v>265</v>
      </c>
      <c r="AD25" s="129" t="s">
        <v>286</v>
      </c>
      <c r="AE25" s="129" t="s">
        <v>297</v>
      </c>
      <c r="AF25" s="129" t="s">
        <v>312</v>
      </c>
      <c r="AG25" s="135">
        <v>125</v>
      </c>
      <c r="AH25" s="135">
        <v>35840</v>
      </c>
      <c r="AJ25" s="49"/>
    </row>
    <row r="26" spans="1:38" x14ac:dyDescent="0.2">
      <c r="A26" s="103">
        <v>36700</v>
      </c>
      <c r="B26" s="3">
        <v>93.5</v>
      </c>
      <c r="C26" s="8">
        <v>40</v>
      </c>
      <c r="D26" s="3">
        <v>96.5</v>
      </c>
      <c r="E26" s="4">
        <v>40</v>
      </c>
      <c r="F26" s="3">
        <v>118</v>
      </c>
      <c r="G26" s="3">
        <v>95</v>
      </c>
      <c r="H26" s="124">
        <v>117</v>
      </c>
      <c r="I26" s="124">
        <v>72</v>
      </c>
      <c r="J26" s="124">
        <v>118</v>
      </c>
      <c r="K26" s="124">
        <v>72</v>
      </c>
      <c r="L26" s="102">
        <f t="shared" si="0"/>
        <v>36700</v>
      </c>
      <c r="M26" s="142">
        <v>130</v>
      </c>
      <c r="N26" s="138">
        <v>135</v>
      </c>
      <c r="O26" s="139">
        <v>135</v>
      </c>
      <c r="P26" s="138">
        <v>97</v>
      </c>
      <c r="Q26" s="138">
        <v>104</v>
      </c>
      <c r="R26" s="138">
        <v>112</v>
      </c>
      <c r="S26" s="142">
        <v>101</v>
      </c>
      <c r="T26" s="138">
        <v>106</v>
      </c>
      <c r="U26" s="139">
        <v>109</v>
      </c>
      <c r="V26" s="142">
        <v>85</v>
      </c>
      <c r="W26" s="138">
        <v>85</v>
      </c>
      <c r="X26" s="139">
        <v>68</v>
      </c>
      <c r="Y26" s="142">
        <v>73</v>
      </c>
      <c r="Z26" s="138">
        <v>73</v>
      </c>
      <c r="AA26" s="139">
        <v>57</v>
      </c>
      <c r="AB26" s="21">
        <v>117.35</v>
      </c>
      <c r="AC26" s="133" t="s">
        <v>267</v>
      </c>
      <c r="AD26" s="129" t="s">
        <v>287</v>
      </c>
      <c r="AE26" s="129" t="s">
        <v>298</v>
      </c>
      <c r="AF26" s="129" t="s">
        <v>313</v>
      </c>
      <c r="AG26" s="135">
        <v>106</v>
      </c>
      <c r="AH26" s="135">
        <v>33880</v>
      </c>
    </row>
    <row r="27" spans="1:38" x14ac:dyDescent="0.2">
      <c r="A27" s="103">
        <v>36701</v>
      </c>
      <c r="B27" s="3">
        <v>93.5</v>
      </c>
      <c r="C27" s="8">
        <v>40</v>
      </c>
      <c r="D27" s="3">
        <v>96.5</v>
      </c>
      <c r="E27" s="4">
        <v>40</v>
      </c>
      <c r="F27" s="3">
        <v>79</v>
      </c>
      <c r="G27" s="3">
        <v>95</v>
      </c>
      <c r="H27" s="124">
        <v>71</v>
      </c>
      <c r="I27" s="124">
        <v>64</v>
      </c>
      <c r="J27" s="124">
        <v>79</v>
      </c>
      <c r="K27" s="124">
        <v>64</v>
      </c>
      <c r="L27" s="102">
        <f t="shared" si="0"/>
        <v>36701</v>
      </c>
      <c r="M27" s="142">
        <v>130</v>
      </c>
      <c r="N27" s="138">
        <v>135</v>
      </c>
      <c r="O27" s="139">
        <v>135</v>
      </c>
      <c r="P27" s="138">
        <v>97</v>
      </c>
      <c r="Q27" s="138">
        <v>104</v>
      </c>
      <c r="R27" s="138">
        <v>112</v>
      </c>
      <c r="S27" s="142">
        <v>101</v>
      </c>
      <c r="T27" s="138">
        <v>106</v>
      </c>
      <c r="U27" s="139">
        <v>109</v>
      </c>
      <c r="V27" s="142">
        <v>85</v>
      </c>
      <c r="W27" s="138">
        <v>85</v>
      </c>
      <c r="X27" s="139">
        <v>68</v>
      </c>
      <c r="Y27" s="142">
        <v>73</v>
      </c>
      <c r="Z27" s="138">
        <v>73</v>
      </c>
      <c r="AA27" s="139">
        <v>57</v>
      </c>
      <c r="AB27" s="144">
        <v>75.16</v>
      </c>
      <c r="AC27" s="133" t="s">
        <v>268</v>
      </c>
      <c r="AD27" s="129" t="s">
        <v>288</v>
      </c>
      <c r="AE27" s="129" t="s">
        <v>264</v>
      </c>
      <c r="AF27" s="129" t="s">
        <v>311</v>
      </c>
      <c r="AG27" s="135">
        <v>100</v>
      </c>
      <c r="AH27" s="135">
        <v>31329</v>
      </c>
      <c r="AJ27" s="49"/>
      <c r="AL27" s="21"/>
    </row>
    <row r="28" spans="1:38" x14ac:dyDescent="0.2">
      <c r="A28" s="103">
        <v>36702</v>
      </c>
      <c r="B28" s="3"/>
      <c r="C28" s="8">
        <v>53</v>
      </c>
      <c r="D28" s="3"/>
      <c r="E28" s="4">
        <v>60</v>
      </c>
      <c r="F28" s="3"/>
      <c r="G28" s="3"/>
      <c r="H28" s="124"/>
      <c r="I28" s="124"/>
      <c r="J28" s="124"/>
      <c r="K28" s="124"/>
      <c r="L28" s="102">
        <f t="shared" si="0"/>
        <v>36702</v>
      </c>
      <c r="M28" s="142"/>
      <c r="N28" s="138"/>
      <c r="O28" s="139"/>
      <c r="P28" s="138"/>
      <c r="Q28" s="138"/>
      <c r="R28" s="138"/>
      <c r="S28" s="142"/>
      <c r="T28" s="138"/>
      <c r="U28" s="139"/>
      <c r="V28" s="142"/>
      <c r="W28" s="138"/>
      <c r="X28" s="139"/>
      <c r="Y28" s="142"/>
      <c r="Z28" s="138"/>
      <c r="AA28" s="139"/>
      <c r="AB28" s="144"/>
      <c r="AC28" s="159" t="s">
        <v>269</v>
      </c>
      <c r="AD28" s="129" t="s">
        <v>289</v>
      </c>
      <c r="AE28" s="129" t="s">
        <v>299</v>
      </c>
      <c r="AF28" s="129" t="s">
        <v>314</v>
      </c>
      <c r="AG28" s="135"/>
      <c r="AH28" s="135"/>
      <c r="AJ28" s="49"/>
    </row>
    <row r="29" spans="1:38" x14ac:dyDescent="0.2">
      <c r="A29" s="103">
        <v>36703</v>
      </c>
      <c r="B29" s="3">
        <v>199</v>
      </c>
      <c r="C29" s="8">
        <v>53</v>
      </c>
      <c r="D29" s="3">
        <v>207</v>
      </c>
      <c r="E29" s="4">
        <v>60</v>
      </c>
      <c r="F29" s="3">
        <v>167</v>
      </c>
      <c r="G29" s="3">
        <v>205</v>
      </c>
      <c r="H29" s="124">
        <v>160</v>
      </c>
      <c r="I29" s="124">
        <v>408</v>
      </c>
      <c r="J29" s="124">
        <v>167</v>
      </c>
      <c r="K29" s="124">
        <v>408</v>
      </c>
      <c r="L29" s="102">
        <f t="shared" si="0"/>
        <v>36703</v>
      </c>
      <c r="M29" s="142">
        <v>350</v>
      </c>
      <c r="N29" s="138">
        <v>350</v>
      </c>
      <c r="O29" s="139">
        <v>290</v>
      </c>
      <c r="P29" s="138">
        <v>124</v>
      </c>
      <c r="Q29" s="138">
        <v>130</v>
      </c>
      <c r="R29" s="138">
        <v>134</v>
      </c>
      <c r="S29" s="142">
        <v>118</v>
      </c>
      <c r="T29" s="138">
        <v>122</v>
      </c>
      <c r="U29" s="139">
        <v>123</v>
      </c>
      <c r="V29" s="142">
        <v>86</v>
      </c>
      <c r="W29" s="138">
        <v>86</v>
      </c>
      <c r="X29" s="139">
        <v>68</v>
      </c>
      <c r="Y29" s="142">
        <v>75</v>
      </c>
      <c r="Z29" s="138">
        <v>75</v>
      </c>
      <c r="AA29" s="139">
        <v>58.5</v>
      </c>
      <c r="AB29" s="144">
        <v>160.56</v>
      </c>
      <c r="AC29" s="159" t="s">
        <v>270</v>
      </c>
      <c r="AD29" s="129" t="s">
        <v>290</v>
      </c>
      <c r="AE29" s="129" t="s">
        <v>200</v>
      </c>
      <c r="AF29" s="129" t="s">
        <v>315</v>
      </c>
      <c r="AG29" s="135">
        <v>134</v>
      </c>
      <c r="AH29" s="135">
        <v>38177</v>
      </c>
      <c r="AJ29" s="49">
        <f>92+97+86+107</f>
        <v>382</v>
      </c>
    </row>
    <row r="30" spans="1:38" x14ac:dyDescent="0.2">
      <c r="A30" s="103">
        <v>36704</v>
      </c>
      <c r="B30" s="3">
        <v>317</v>
      </c>
      <c r="C30" s="8">
        <v>55</v>
      </c>
      <c r="D30" s="3">
        <v>292</v>
      </c>
      <c r="E30" s="4">
        <v>55</v>
      </c>
      <c r="F30" s="3">
        <v>320</v>
      </c>
      <c r="G30" s="3">
        <v>236</v>
      </c>
      <c r="H30" s="124">
        <v>318</v>
      </c>
      <c r="I30" s="124">
        <v>545</v>
      </c>
      <c r="J30" s="124">
        <v>320</v>
      </c>
      <c r="K30" s="124">
        <v>546</v>
      </c>
      <c r="L30" s="102">
        <f t="shared" si="0"/>
        <v>36704</v>
      </c>
      <c r="M30" s="142">
        <v>600</v>
      </c>
      <c r="N30" s="138">
        <v>600</v>
      </c>
      <c r="O30" s="139"/>
      <c r="P30" s="138">
        <v>124</v>
      </c>
      <c r="Q30" s="138">
        <v>129</v>
      </c>
      <c r="R30" s="138">
        <v>130</v>
      </c>
      <c r="S30" s="142">
        <v>118</v>
      </c>
      <c r="T30" s="138">
        <v>122</v>
      </c>
      <c r="U30" s="139">
        <v>121</v>
      </c>
      <c r="V30" s="142">
        <v>86</v>
      </c>
      <c r="W30" s="138">
        <v>86</v>
      </c>
      <c r="X30" s="139">
        <v>69</v>
      </c>
      <c r="Y30" s="142">
        <v>77</v>
      </c>
      <c r="Z30" s="138">
        <v>77</v>
      </c>
      <c r="AA30" s="139">
        <v>59</v>
      </c>
      <c r="AB30" s="144">
        <v>316.27</v>
      </c>
      <c r="AC30" s="133" t="s">
        <v>210</v>
      </c>
      <c r="AD30" s="129" t="s">
        <v>162</v>
      </c>
      <c r="AE30" s="129" t="s">
        <v>300</v>
      </c>
      <c r="AF30" s="129" t="s">
        <v>230</v>
      </c>
      <c r="AG30" s="135">
        <v>160</v>
      </c>
      <c r="AH30" s="135">
        <v>38483</v>
      </c>
      <c r="AJ30" s="49"/>
    </row>
    <row r="31" spans="1:38" x14ac:dyDescent="0.2">
      <c r="A31" s="103">
        <v>36705</v>
      </c>
      <c r="B31" s="3">
        <v>700</v>
      </c>
      <c r="C31" s="8">
        <v>75</v>
      </c>
      <c r="D31" s="3">
        <v>675</v>
      </c>
      <c r="E31" s="4">
        <v>75</v>
      </c>
      <c r="F31" s="3">
        <v>564</v>
      </c>
      <c r="G31" s="3">
        <v>525</v>
      </c>
      <c r="H31" s="124">
        <v>446</v>
      </c>
      <c r="I31" s="124">
        <v>489</v>
      </c>
      <c r="J31" s="124">
        <v>564</v>
      </c>
      <c r="K31" s="124">
        <v>495</v>
      </c>
      <c r="L31" s="102">
        <f t="shared" si="0"/>
        <v>36705</v>
      </c>
      <c r="M31" s="142">
        <v>500</v>
      </c>
      <c r="N31" s="138">
        <v>500</v>
      </c>
      <c r="O31" s="139"/>
      <c r="P31" s="138">
        <v>154</v>
      </c>
      <c r="Q31" s="138">
        <v>160</v>
      </c>
      <c r="R31" s="138">
        <v>167</v>
      </c>
      <c r="S31" s="142">
        <v>140</v>
      </c>
      <c r="T31" s="138">
        <v>150</v>
      </c>
      <c r="U31" s="139">
        <v>155</v>
      </c>
      <c r="V31" s="142">
        <v>90</v>
      </c>
      <c r="W31" s="138">
        <v>90</v>
      </c>
      <c r="X31" s="139">
        <v>72</v>
      </c>
      <c r="Y31" s="142">
        <v>80</v>
      </c>
      <c r="Z31" s="138">
        <v>80</v>
      </c>
      <c r="AA31" s="139">
        <v>59</v>
      </c>
      <c r="AB31" s="144">
        <v>453.76</v>
      </c>
      <c r="AC31" s="133" t="s">
        <v>271</v>
      </c>
      <c r="AD31" s="129" t="s">
        <v>291</v>
      </c>
      <c r="AE31" s="129" t="s">
        <v>301</v>
      </c>
      <c r="AF31" s="129" t="s">
        <v>316</v>
      </c>
      <c r="AG31" s="135">
        <v>126</v>
      </c>
      <c r="AH31" s="135">
        <v>37910</v>
      </c>
      <c r="AI31" s="48"/>
      <c r="AJ31" s="48"/>
    </row>
    <row r="32" spans="1:38" x14ac:dyDescent="0.2">
      <c r="A32" s="103">
        <v>36706</v>
      </c>
      <c r="B32" s="3">
        <v>500</v>
      </c>
      <c r="C32" s="8">
        <v>55</v>
      </c>
      <c r="D32" s="3">
        <v>500</v>
      </c>
      <c r="E32" s="4">
        <v>60</v>
      </c>
      <c r="F32" s="3">
        <v>511</v>
      </c>
      <c r="G32" s="3">
        <v>21</v>
      </c>
      <c r="H32" s="124">
        <v>510</v>
      </c>
      <c r="I32" s="124">
        <v>336</v>
      </c>
      <c r="J32" s="124">
        <v>511</v>
      </c>
      <c r="K32" s="124">
        <v>307</v>
      </c>
      <c r="L32" s="102">
        <f t="shared" si="0"/>
        <v>36706</v>
      </c>
      <c r="M32" s="142">
        <v>500</v>
      </c>
      <c r="N32" s="138">
        <v>500</v>
      </c>
      <c r="O32" s="139"/>
      <c r="P32" s="138">
        <v>180</v>
      </c>
      <c r="Q32" s="138">
        <v>180</v>
      </c>
      <c r="R32" s="138">
        <v>200</v>
      </c>
      <c r="S32" s="142"/>
      <c r="T32" s="138"/>
      <c r="U32" s="139"/>
      <c r="V32" s="142"/>
      <c r="W32" s="138"/>
      <c r="X32" s="139"/>
      <c r="Y32" s="142"/>
      <c r="Z32" s="138"/>
      <c r="AA32" s="139"/>
      <c r="AB32" s="144">
        <v>509.77</v>
      </c>
      <c r="AC32" s="133" t="s">
        <v>272</v>
      </c>
      <c r="AD32" s="129" t="s">
        <v>292</v>
      </c>
      <c r="AE32" s="129" t="s">
        <v>196</v>
      </c>
      <c r="AF32" s="129" t="s">
        <v>317</v>
      </c>
      <c r="AG32" s="135">
        <v>127</v>
      </c>
      <c r="AH32" s="135">
        <v>37500</v>
      </c>
      <c r="AI32" s="22"/>
      <c r="AJ32" s="48"/>
    </row>
    <row r="33" spans="1:37" x14ac:dyDescent="0.2">
      <c r="A33" s="103">
        <v>36707</v>
      </c>
      <c r="B33" s="3">
        <v>500</v>
      </c>
      <c r="C33" s="8">
        <v>55</v>
      </c>
      <c r="D33" s="3">
        <v>500</v>
      </c>
      <c r="E33" s="4">
        <v>60</v>
      </c>
      <c r="F33" s="3">
        <v>444</v>
      </c>
      <c r="G33" s="3">
        <v>480</v>
      </c>
      <c r="H33" s="124">
        <v>466</v>
      </c>
      <c r="I33" s="124">
        <v>87</v>
      </c>
      <c r="J33" s="124">
        <v>444</v>
      </c>
      <c r="K33" s="124">
        <v>87</v>
      </c>
      <c r="L33" s="140">
        <f t="shared" si="0"/>
        <v>36707</v>
      </c>
      <c r="M33" s="142"/>
      <c r="N33" s="138"/>
      <c r="O33" s="139"/>
      <c r="P33" s="138">
        <v>170</v>
      </c>
      <c r="Q33" s="138">
        <v>180</v>
      </c>
      <c r="R33" s="138"/>
      <c r="S33" s="142"/>
      <c r="T33" s="138"/>
      <c r="U33" s="139"/>
      <c r="V33" s="142">
        <v>95</v>
      </c>
      <c r="W33" s="138">
        <v>95</v>
      </c>
      <c r="X33" s="139">
        <v>75</v>
      </c>
      <c r="Y33" s="142">
        <v>82</v>
      </c>
      <c r="Z33" s="138">
        <v>82</v>
      </c>
      <c r="AA33" s="139">
        <v>62</v>
      </c>
      <c r="AB33" s="144">
        <v>466</v>
      </c>
      <c r="AC33" s="133" t="s">
        <v>112</v>
      </c>
      <c r="AD33" s="129" t="s">
        <v>293</v>
      </c>
      <c r="AE33" s="129" t="s">
        <v>302</v>
      </c>
      <c r="AF33" s="129" t="s">
        <v>318</v>
      </c>
      <c r="AG33" s="135">
        <v>98</v>
      </c>
      <c r="AH33" s="135">
        <v>34521</v>
      </c>
      <c r="AI33" s="48"/>
      <c r="AJ33" s="48"/>
    </row>
    <row r="34" spans="1:37" x14ac:dyDescent="0.2">
      <c r="A34" s="103">
        <v>36708</v>
      </c>
      <c r="B34" s="5"/>
      <c r="C34" s="9"/>
      <c r="D34" s="5"/>
      <c r="E34" s="9"/>
      <c r="F34" s="5"/>
      <c r="G34" s="125"/>
      <c r="H34" s="5"/>
      <c r="I34" s="5"/>
      <c r="J34" s="5"/>
      <c r="K34" s="125"/>
      <c r="L34" s="140">
        <f t="shared" si="0"/>
        <v>36708</v>
      </c>
      <c r="M34" s="151"/>
      <c r="N34" s="152"/>
      <c r="O34" s="152"/>
      <c r="P34" s="151"/>
      <c r="Q34" s="152"/>
      <c r="R34" s="152"/>
      <c r="S34" s="151"/>
      <c r="T34" s="152"/>
      <c r="U34" s="152"/>
      <c r="V34" s="151"/>
      <c r="W34" s="152"/>
      <c r="X34" s="152"/>
      <c r="Y34" s="151"/>
      <c r="Z34" s="152"/>
      <c r="AA34" s="153"/>
      <c r="AB34" s="156">
        <v>81.88</v>
      </c>
      <c r="AC34" s="131"/>
      <c r="AD34" s="129"/>
      <c r="AE34" s="129"/>
      <c r="AF34" s="129"/>
      <c r="AG34" s="135"/>
      <c r="AH34" s="135"/>
      <c r="AI34" s="48"/>
      <c r="AJ34" s="48"/>
    </row>
    <row r="35" spans="1:37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144"/>
      <c r="AC35" s="45"/>
      <c r="AG35" s="136"/>
      <c r="AH35" s="136"/>
      <c r="AI35" s="48"/>
      <c r="AJ35" s="48"/>
    </row>
    <row r="36" spans="1:37" x14ac:dyDescent="0.2">
      <c r="A36" s="81" t="s">
        <v>57</v>
      </c>
      <c r="B36" s="21">
        <f t="shared" ref="B36:K36" si="1">AVERAGE(B4:B33)</f>
        <v>187.46153846153845</v>
      </c>
      <c r="C36" s="21">
        <f t="shared" si="1"/>
        <v>52.833333333333336</v>
      </c>
      <c r="D36" s="21">
        <f t="shared" si="1"/>
        <v>185.61538461538461</v>
      </c>
      <c r="E36" s="21">
        <f t="shared" si="1"/>
        <v>52.983333333333334</v>
      </c>
      <c r="F36" s="21">
        <f t="shared" si="1"/>
        <v>176.03576923076923</v>
      </c>
      <c r="G36" s="21">
        <f t="shared" si="1"/>
        <v>156.78846153846155</v>
      </c>
      <c r="H36" s="21">
        <f t="shared" si="1"/>
        <v>169.18923076923076</v>
      </c>
      <c r="I36" s="21">
        <f t="shared" si="1"/>
        <v>168.08730769230772</v>
      </c>
      <c r="J36" s="21">
        <f t="shared" si="1"/>
        <v>176.03230769230771</v>
      </c>
      <c r="K36" s="21">
        <f t="shared" si="1"/>
        <v>176.97423076923076</v>
      </c>
      <c r="AA36" t="s">
        <v>57</v>
      </c>
      <c r="AB36" s="144">
        <f>AVERAGE(AB4:AB35)</f>
        <v>167.28037037037041</v>
      </c>
      <c r="AC36" s="21"/>
      <c r="AG36" s="21">
        <f>AVERAGE(AG4:AG35)</f>
        <v>109.61538461538461</v>
      </c>
      <c r="AH36" s="136">
        <f>AVERAGE(AH4:AH35)</f>
        <v>34047</v>
      </c>
      <c r="AI36" s="49"/>
      <c r="AJ36" s="49"/>
    </row>
    <row r="37" spans="1:37" x14ac:dyDescent="0.2">
      <c r="A37" s="81" t="s">
        <v>137</v>
      </c>
      <c r="B37" s="21">
        <f t="shared" ref="B37:K37" si="2">MIN(B4:B33)</f>
        <v>62</v>
      </c>
      <c r="C37" s="21">
        <f t="shared" si="2"/>
        <v>35</v>
      </c>
      <c r="D37" s="21">
        <f t="shared" si="2"/>
        <v>63</v>
      </c>
      <c r="E37" s="21">
        <f t="shared" si="2"/>
        <v>35</v>
      </c>
      <c r="F37" s="21">
        <f t="shared" si="2"/>
        <v>50.25</v>
      </c>
      <c r="G37" s="21">
        <f t="shared" si="2"/>
        <v>21</v>
      </c>
      <c r="H37" s="21">
        <f t="shared" si="2"/>
        <v>47.35</v>
      </c>
      <c r="I37" s="21">
        <f t="shared" si="2"/>
        <v>25.41</v>
      </c>
      <c r="J37" s="21">
        <f t="shared" si="2"/>
        <v>50.23</v>
      </c>
      <c r="K37" s="21">
        <f t="shared" si="2"/>
        <v>25.41</v>
      </c>
      <c r="AB37" s="21"/>
      <c r="AC37" s="21"/>
      <c r="AF37" s="44"/>
      <c r="AG37" s="83"/>
      <c r="AH37" s="49"/>
      <c r="AI37" s="49"/>
    </row>
    <row r="38" spans="1:37" x14ac:dyDescent="0.2">
      <c r="A38" s="81" t="s">
        <v>138</v>
      </c>
      <c r="B38" s="21">
        <f t="shared" ref="B38:K38" si="3">MAX(B4:B33)</f>
        <v>700</v>
      </c>
      <c r="C38" s="21">
        <f t="shared" si="3"/>
        <v>75</v>
      </c>
      <c r="D38" s="21">
        <f t="shared" si="3"/>
        <v>675</v>
      </c>
      <c r="E38" s="21">
        <f t="shared" si="3"/>
        <v>75</v>
      </c>
      <c r="F38" s="21">
        <f t="shared" si="3"/>
        <v>564</v>
      </c>
      <c r="G38" s="21">
        <f t="shared" si="3"/>
        <v>525</v>
      </c>
      <c r="H38" s="21">
        <f t="shared" si="3"/>
        <v>510</v>
      </c>
      <c r="I38" s="21">
        <f t="shared" si="3"/>
        <v>545</v>
      </c>
      <c r="J38" s="21">
        <f t="shared" si="3"/>
        <v>564</v>
      </c>
      <c r="K38" s="21">
        <f t="shared" si="3"/>
        <v>583.53</v>
      </c>
      <c r="T38">
        <v>17</v>
      </c>
      <c r="AB38" s="21"/>
      <c r="AC38" s="21"/>
      <c r="AF38" s="44"/>
      <c r="AG38" s="83"/>
      <c r="AH38" s="49"/>
      <c r="AI38" s="49"/>
    </row>
    <row r="39" spans="1:37" ht="12" customHeight="1" x14ac:dyDescent="0.2">
      <c r="X39" s="44"/>
      <c r="Y39" s="45"/>
      <c r="AB39" s="44"/>
      <c r="AC39" s="45"/>
      <c r="AD39" s="48"/>
      <c r="AE39" s="48"/>
    </row>
    <row r="40" spans="1:37" x14ac:dyDescent="0.2">
      <c r="B40" s="1" t="s">
        <v>86</v>
      </c>
      <c r="D40">
        <v>185</v>
      </c>
      <c r="E40">
        <v>205</v>
      </c>
      <c r="F40">
        <v>90</v>
      </c>
      <c r="G40">
        <v>120</v>
      </c>
      <c r="H40" s="1" t="s">
        <v>21</v>
      </c>
      <c r="N40" s="1" t="s">
        <v>6</v>
      </c>
      <c r="T40" s="1" t="s">
        <v>7</v>
      </c>
      <c r="Z40" s="1" t="s">
        <v>22</v>
      </c>
      <c r="AF40" s="1" t="s">
        <v>266</v>
      </c>
    </row>
    <row r="41" spans="1:37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7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7" x14ac:dyDescent="0.2">
      <c r="B43" s="142">
        <v>120</v>
      </c>
      <c r="C43" s="139">
        <v>200</v>
      </c>
      <c r="D43" s="138">
        <v>190</v>
      </c>
      <c r="E43" s="138"/>
      <c r="F43" s="142">
        <v>175</v>
      </c>
      <c r="G43" s="138">
        <v>300</v>
      </c>
      <c r="H43" s="146">
        <v>185</v>
      </c>
      <c r="I43" s="147"/>
      <c r="J43" s="145">
        <v>190</v>
      </c>
      <c r="K43" s="145"/>
      <c r="L43" s="146">
        <v>145</v>
      </c>
      <c r="M43" s="145"/>
      <c r="N43" s="146"/>
      <c r="O43" s="147"/>
      <c r="P43" s="146"/>
      <c r="Q43" s="145"/>
      <c r="R43" s="146"/>
      <c r="S43" s="147"/>
      <c r="T43" s="146">
        <v>90</v>
      </c>
      <c r="U43" s="147">
        <v>100</v>
      </c>
      <c r="V43" s="146"/>
      <c r="W43" s="145"/>
      <c r="X43" s="146">
        <v>75</v>
      </c>
      <c r="Y43" s="147">
        <v>77.5</v>
      </c>
      <c r="Z43" s="146">
        <v>80</v>
      </c>
      <c r="AA43" s="147">
        <v>87</v>
      </c>
      <c r="AB43" s="146">
        <v>81</v>
      </c>
      <c r="AC43" s="145">
        <v>89</v>
      </c>
      <c r="AD43" s="146">
        <v>61</v>
      </c>
      <c r="AE43" s="147">
        <v>63</v>
      </c>
      <c r="AF43" s="146">
        <v>100</v>
      </c>
      <c r="AG43" s="106"/>
      <c r="AH43" s="56">
        <v>115</v>
      </c>
      <c r="AI43" s="105">
        <v>125</v>
      </c>
      <c r="AJ43" s="56">
        <v>120</v>
      </c>
      <c r="AK43" s="106">
        <v>135</v>
      </c>
    </row>
    <row r="44" spans="1:37" x14ac:dyDescent="0.2">
      <c r="B44" s="154">
        <v>160</v>
      </c>
      <c r="C44" s="139">
        <v>175</v>
      </c>
      <c r="D44" s="138">
        <v>170</v>
      </c>
      <c r="E44" s="138">
        <v>193</v>
      </c>
      <c r="F44" s="142">
        <v>220</v>
      </c>
      <c r="G44" s="139">
        <v>242</v>
      </c>
      <c r="H44" s="142"/>
      <c r="I44" s="139"/>
      <c r="J44" s="138"/>
      <c r="K44" s="138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9"/>
      <c r="AB44" s="142"/>
      <c r="AC44" s="138"/>
      <c r="AD44" s="142"/>
      <c r="AE44" s="139"/>
      <c r="AF44" s="142"/>
      <c r="AG44" s="4"/>
      <c r="AH44" s="3"/>
      <c r="AI44" s="8"/>
      <c r="AJ44" s="3"/>
      <c r="AK44" s="4"/>
    </row>
    <row r="45" spans="1:37" x14ac:dyDescent="0.2">
      <c r="B45" s="142">
        <v>180</v>
      </c>
      <c r="C45" s="139">
        <v>215</v>
      </c>
      <c r="D45" s="138">
        <v>190</v>
      </c>
      <c r="E45" s="138">
        <v>220</v>
      </c>
      <c r="F45" s="142">
        <v>200</v>
      </c>
      <c r="G45" s="138">
        <v>235</v>
      </c>
      <c r="H45" s="142"/>
      <c r="I45" s="139"/>
      <c r="J45" s="138"/>
      <c r="K45" s="138"/>
      <c r="L45" s="142"/>
      <c r="M45" s="138"/>
      <c r="N45" s="142"/>
      <c r="O45" s="138"/>
      <c r="P45" s="142"/>
      <c r="Q45" s="139"/>
      <c r="R45" s="142"/>
      <c r="S45" s="139"/>
      <c r="T45" s="142"/>
      <c r="U45" s="139"/>
      <c r="V45" s="142"/>
      <c r="W45" s="138"/>
      <c r="X45" s="142"/>
      <c r="Y45" s="139"/>
      <c r="Z45" s="142"/>
      <c r="AA45" s="139"/>
      <c r="AB45" s="142"/>
      <c r="AC45" s="138"/>
      <c r="AD45" s="143"/>
      <c r="AE45" s="139"/>
      <c r="AF45" s="142"/>
      <c r="AG45" s="4"/>
      <c r="AH45" s="107"/>
      <c r="AI45" s="8"/>
      <c r="AJ45" s="137"/>
      <c r="AK45" s="4"/>
    </row>
    <row r="46" spans="1:37" x14ac:dyDescent="0.2">
      <c r="B46" s="142"/>
      <c r="C46" s="139"/>
      <c r="D46" s="138"/>
      <c r="E46" s="138"/>
      <c r="F46" s="142"/>
      <c r="G46" s="138"/>
      <c r="H46" s="142"/>
      <c r="I46" s="139"/>
      <c r="J46" s="138"/>
      <c r="K46" s="138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38"/>
      <c r="W46" s="138"/>
      <c r="X46" s="142"/>
      <c r="Y46" s="139"/>
      <c r="Z46" s="142"/>
      <c r="AA46" s="139"/>
      <c r="AB46" s="138"/>
      <c r="AC46" s="138"/>
      <c r="AD46" s="142"/>
      <c r="AE46" s="139"/>
      <c r="AF46" s="142"/>
      <c r="AG46" s="4"/>
      <c r="AH46" s="8"/>
      <c r="AI46" s="8"/>
      <c r="AJ46" s="3"/>
      <c r="AK46" s="4"/>
    </row>
    <row r="47" spans="1:37" x14ac:dyDescent="0.2">
      <c r="B47" s="155"/>
      <c r="C47" s="153"/>
      <c r="D47" s="152"/>
      <c r="E47" s="152"/>
      <c r="F47" s="151"/>
      <c r="G47" s="152"/>
      <c r="H47" s="155"/>
      <c r="I47" s="153"/>
      <c r="J47" s="152"/>
      <c r="K47" s="152"/>
      <c r="L47" s="151"/>
      <c r="M47" s="152"/>
      <c r="N47" s="151"/>
      <c r="O47" s="153"/>
      <c r="P47" s="151"/>
      <c r="Q47" s="152"/>
      <c r="R47" s="151"/>
      <c r="S47" s="153"/>
      <c r="T47" s="151"/>
      <c r="U47" s="153"/>
      <c r="V47" s="151"/>
      <c r="W47" s="152"/>
      <c r="X47" s="151"/>
      <c r="Y47" s="153"/>
      <c r="Z47" s="151"/>
      <c r="AA47" s="153"/>
      <c r="AB47" s="151"/>
      <c r="AC47" s="152"/>
      <c r="AD47" s="151"/>
      <c r="AE47" s="153"/>
      <c r="AF47" s="151"/>
      <c r="AG47" s="6"/>
      <c r="AH47" s="5"/>
      <c r="AI47" s="9"/>
      <c r="AJ47" s="5"/>
      <c r="AK47" s="6"/>
    </row>
    <row r="48" spans="1:37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74.266666666666666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5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8"/>
  <sheetViews>
    <sheetView topLeftCell="F1" zoomScale="62" workbookViewId="0">
      <selection activeCell="N24" sqref="N24"/>
    </sheetView>
  </sheetViews>
  <sheetFormatPr defaultRowHeight="12.75" x14ac:dyDescent="0.2"/>
  <cols>
    <col min="1" max="7" width="8" customWidth="1"/>
    <col min="8" max="8" width="7.28515625" customWidth="1"/>
    <col min="9" max="9" width="7.140625" customWidth="1"/>
    <col min="10" max="10" width="7.5703125" customWidth="1"/>
    <col min="11" max="11" width="8.140625" customWidth="1"/>
    <col min="12" max="20" width="6.28515625" customWidth="1"/>
    <col min="21" max="23" width="6.140625" customWidth="1"/>
    <col min="24" max="24" width="7.5703125" customWidth="1"/>
    <col min="25" max="25" width="8" customWidth="1"/>
    <col min="26" max="26" width="8.140625" customWidth="1"/>
    <col min="27" max="27" width="6.5703125" customWidth="1"/>
    <col min="28" max="28" width="6.7109375" customWidth="1"/>
    <col min="29" max="29" width="6.5703125" customWidth="1"/>
    <col min="30" max="30" width="7" customWidth="1"/>
    <col min="31" max="31" width="6.85546875" customWidth="1"/>
    <col min="32" max="32" width="7.7109375" customWidth="1"/>
    <col min="33" max="33" width="7.85546875" customWidth="1"/>
    <col min="34" max="34" width="10.42578125" customWidth="1"/>
    <col min="36" max="37" width="6.28515625" customWidth="1"/>
  </cols>
  <sheetData>
    <row r="1" spans="1:39" x14ac:dyDescent="0.2">
      <c r="B1" s="1" t="s">
        <v>81</v>
      </c>
      <c r="M1" s="1" t="s">
        <v>85</v>
      </c>
      <c r="S1" s="1"/>
      <c r="AB1" t="s">
        <v>94</v>
      </c>
      <c r="AC1" t="s">
        <v>87</v>
      </c>
      <c r="AD1" t="s">
        <v>88</v>
      </c>
      <c r="AE1" t="s">
        <v>91</v>
      </c>
      <c r="AF1" t="s">
        <v>89</v>
      </c>
      <c r="AG1" t="s">
        <v>90</v>
      </c>
      <c r="AH1" t="s">
        <v>145</v>
      </c>
    </row>
    <row r="2" spans="1:39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27" t="s">
        <v>46</v>
      </c>
      <c r="I2" s="127" t="s">
        <v>146</v>
      </c>
      <c r="J2" s="127" t="s">
        <v>45</v>
      </c>
      <c r="K2" s="127" t="s">
        <v>147</v>
      </c>
      <c r="M2" s="13" t="s">
        <v>18</v>
      </c>
      <c r="N2" s="7"/>
      <c r="O2" s="104"/>
      <c r="P2" s="13" t="s">
        <v>83</v>
      </c>
      <c r="Q2" s="14"/>
      <c r="R2" s="7"/>
      <c r="S2" s="13" t="s">
        <v>84</v>
      </c>
      <c r="T2" s="7"/>
      <c r="U2" s="104"/>
      <c r="V2" s="13" t="s">
        <v>11</v>
      </c>
      <c r="W2" s="14"/>
      <c r="X2" s="2"/>
      <c r="Y2" s="13" t="s">
        <v>22</v>
      </c>
      <c r="Z2" s="14"/>
      <c r="AA2" s="2"/>
      <c r="AC2" s="47"/>
      <c r="AD2" s="47"/>
      <c r="AE2" s="47"/>
      <c r="AF2" s="47"/>
      <c r="AG2" s="47"/>
      <c r="AH2" s="47"/>
    </row>
    <row r="3" spans="1:39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26" t="s">
        <v>34</v>
      </c>
      <c r="I3" s="126" t="s">
        <v>34</v>
      </c>
      <c r="J3" s="126" t="s">
        <v>34</v>
      </c>
      <c r="K3" s="126" t="s">
        <v>34</v>
      </c>
      <c r="M3" s="10" t="s">
        <v>41</v>
      </c>
      <c r="N3" s="12" t="s">
        <v>40</v>
      </c>
      <c r="O3" s="11" t="s">
        <v>42</v>
      </c>
      <c r="P3" s="10" t="s">
        <v>41</v>
      </c>
      <c r="Q3" s="12" t="s">
        <v>40</v>
      </c>
      <c r="R3" s="11" t="s">
        <v>42</v>
      </c>
      <c r="S3" s="10" t="s">
        <v>41</v>
      </c>
      <c r="T3" s="12" t="s">
        <v>40</v>
      </c>
      <c r="U3" s="11" t="s">
        <v>42</v>
      </c>
      <c r="V3" s="10" t="s">
        <v>41</v>
      </c>
      <c r="W3" s="12" t="s">
        <v>40</v>
      </c>
      <c r="X3" s="11" t="s">
        <v>42</v>
      </c>
      <c r="Y3" s="10" t="s">
        <v>41</v>
      </c>
      <c r="Z3" s="12" t="s">
        <v>40</v>
      </c>
      <c r="AA3" s="11" t="s">
        <v>42</v>
      </c>
      <c r="AC3" s="130"/>
      <c r="AD3" s="47"/>
      <c r="AE3" s="47"/>
      <c r="AF3" s="47"/>
      <c r="AG3" s="47"/>
      <c r="AH3" s="47"/>
      <c r="AM3" s="44"/>
    </row>
    <row r="4" spans="1:39" x14ac:dyDescent="0.2">
      <c r="A4" s="103">
        <v>36647</v>
      </c>
      <c r="B4" s="3">
        <v>34.5</v>
      </c>
      <c r="C4" s="8">
        <v>16.5</v>
      </c>
      <c r="D4" s="3">
        <v>35.5</v>
      </c>
      <c r="E4" s="4">
        <v>17.5</v>
      </c>
      <c r="F4" s="3">
        <v>42</v>
      </c>
      <c r="G4" s="3">
        <v>39</v>
      </c>
      <c r="H4" s="123">
        <v>133</v>
      </c>
      <c r="I4" s="123">
        <v>248</v>
      </c>
      <c r="J4" s="123">
        <v>42</v>
      </c>
      <c r="K4" s="123">
        <v>80</v>
      </c>
      <c r="L4" s="102">
        <f t="shared" ref="L4:L34" si="0">A4</f>
        <v>36647</v>
      </c>
      <c r="M4" s="3">
        <v>37</v>
      </c>
      <c r="N4" s="59">
        <v>39.25</v>
      </c>
      <c r="O4" s="4">
        <v>48</v>
      </c>
      <c r="P4" s="8">
        <v>34.5</v>
      </c>
      <c r="Q4" s="105">
        <v>39.5</v>
      </c>
      <c r="R4" s="8">
        <v>50</v>
      </c>
      <c r="S4" s="56">
        <v>39.5</v>
      </c>
      <c r="T4" s="105">
        <v>50</v>
      </c>
      <c r="U4" s="106">
        <v>61</v>
      </c>
      <c r="V4" s="56">
        <v>56</v>
      </c>
      <c r="W4" s="105">
        <v>64.5</v>
      </c>
      <c r="X4" s="106">
        <v>78</v>
      </c>
      <c r="Y4" s="56">
        <v>41.5</v>
      </c>
      <c r="Z4" s="105">
        <v>43.5</v>
      </c>
      <c r="AA4" s="106">
        <v>40</v>
      </c>
      <c r="AB4">
        <v>42.5</v>
      </c>
      <c r="AC4" s="131"/>
      <c r="AD4" s="132"/>
      <c r="AE4" s="132"/>
      <c r="AF4" s="132"/>
      <c r="AG4" s="134">
        <v>174</v>
      </c>
      <c r="AH4" s="134">
        <v>30548</v>
      </c>
      <c r="AJ4" s="49"/>
      <c r="AM4" s="44"/>
    </row>
    <row r="5" spans="1:39" x14ac:dyDescent="0.2">
      <c r="A5" s="103">
        <v>36648</v>
      </c>
      <c r="B5" s="3">
        <v>52</v>
      </c>
      <c r="C5" s="8">
        <v>21</v>
      </c>
      <c r="D5" s="3">
        <v>50</v>
      </c>
      <c r="E5" s="4">
        <v>21</v>
      </c>
      <c r="F5" s="3">
        <v>45</v>
      </c>
      <c r="G5" s="3">
        <v>114</v>
      </c>
      <c r="H5" s="124">
        <v>66</v>
      </c>
      <c r="I5" s="124">
        <v>118</v>
      </c>
      <c r="J5" s="124">
        <v>45</v>
      </c>
      <c r="K5" s="124">
        <v>69</v>
      </c>
      <c r="L5" s="102">
        <f t="shared" si="0"/>
        <v>36648</v>
      </c>
      <c r="M5" s="3">
        <v>37</v>
      </c>
      <c r="N5" s="59">
        <v>39.25</v>
      </c>
      <c r="O5" s="4">
        <v>48</v>
      </c>
      <c r="P5" s="59">
        <v>34.25</v>
      </c>
      <c r="Q5" s="8">
        <v>39</v>
      </c>
      <c r="R5" s="59">
        <v>48.25</v>
      </c>
      <c r="S5" s="3"/>
      <c r="T5" s="8"/>
      <c r="U5" s="4"/>
      <c r="V5" s="3">
        <v>58</v>
      </c>
      <c r="W5" s="8">
        <v>67</v>
      </c>
      <c r="X5" s="4">
        <v>77</v>
      </c>
      <c r="Y5" s="3"/>
      <c r="Z5" s="8"/>
      <c r="AA5" s="4"/>
      <c r="AB5">
        <v>45</v>
      </c>
      <c r="AC5" s="131"/>
      <c r="AD5" s="132"/>
      <c r="AE5" s="132"/>
      <c r="AF5" s="132"/>
      <c r="AG5" s="134">
        <v>169</v>
      </c>
      <c r="AH5" s="134">
        <v>30764</v>
      </c>
      <c r="AJ5" s="49"/>
      <c r="AM5" s="44"/>
    </row>
    <row r="6" spans="1:39" x14ac:dyDescent="0.2">
      <c r="A6" s="103">
        <v>36649</v>
      </c>
      <c r="B6" s="3">
        <v>65</v>
      </c>
      <c r="C6" s="8">
        <v>26.5</v>
      </c>
      <c r="D6" s="3">
        <v>65</v>
      </c>
      <c r="E6" s="4">
        <v>26</v>
      </c>
      <c r="F6" s="3">
        <v>54</v>
      </c>
      <c r="G6" s="3">
        <v>78</v>
      </c>
      <c r="H6" s="124">
        <v>108</v>
      </c>
      <c r="I6" s="124">
        <v>341</v>
      </c>
      <c r="J6" s="124">
        <v>54</v>
      </c>
      <c r="K6" s="124">
        <v>25</v>
      </c>
      <c r="L6" s="102">
        <f t="shared" si="0"/>
        <v>36649</v>
      </c>
      <c r="M6" s="19">
        <v>31.5</v>
      </c>
      <c r="N6" s="20">
        <v>34.5</v>
      </c>
      <c r="O6" s="4">
        <v>45</v>
      </c>
      <c r="P6" s="8">
        <v>33.5</v>
      </c>
      <c r="Q6" s="8">
        <v>37.5</v>
      </c>
      <c r="R6" s="8">
        <v>46.5</v>
      </c>
      <c r="S6" s="3"/>
      <c r="T6" s="8"/>
      <c r="U6" s="4"/>
      <c r="V6" s="3">
        <v>57</v>
      </c>
      <c r="W6" s="8">
        <v>65</v>
      </c>
      <c r="X6" s="4">
        <v>75</v>
      </c>
      <c r="Y6" s="3"/>
      <c r="Z6" s="8"/>
      <c r="AA6" s="4"/>
      <c r="AB6">
        <v>54</v>
      </c>
      <c r="AC6" s="131"/>
      <c r="AD6" s="132"/>
      <c r="AE6" s="132"/>
      <c r="AF6" s="132"/>
      <c r="AG6" s="134">
        <v>168</v>
      </c>
      <c r="AH6" s="134">
        <v>30389</v>
      </c>
      <c r="AJ6" s="49"/>
      <c r="AM6" s="44"/>
    </row>
    <row r="7" spans="1:39" x14ac:dyDescent="0.2">
      <c r="A7" s="103">
        <v>36650</v>
      </c>
      <c r="B7" s="3">
        <v>37.5</v>
      </c>
      <c r="C7" s="8">
        <v>18.5</v>
      </c>
      <c r="D7" s="3">
        <v>42.5</v>
      </c>
      <c r="E7" s="4">
        <v>18</v>
      </c>
      <c r="F7" s="3">
        <v>38</v>
      </c>
      <c r="G7" s="3">
        <v>81</v>
      </c>
      <c r="H7" s="124">
        <v>60</v>
      </c>
      <c r="I7" s="124">
        <v>100</v>
      </c>
      <c r="J7" s="124">
        <v>38.5</v>
      </c>
      <c r="K7" s="124">
        <v>18</v>
      </c>
      <c r="L7" s="102">
        <f t="shared" si="0"/>
        <v>36650</v>
      </c>
      <c r="M7" s="3">
        <v>32.5</v>
      </c>
      <c r="N7" s="8">
        <v>34.5</v>
      </c>
      <c r="O7" s="4">
        <v>45</v>
      </c>
      <c r="P7" s="8">
        <v>33</v>
      </c>
      <c r="Q7" s="8">
        <v>36</v>
      </c>
      <c r="R7" s="8">
        <v>46</v>
      </c>
      <c r="S7" s="3"/>
      <c r="T7" s="8"/>
      <c r="U7" s="4"/>
      <c r="V7" s="3"/>
      <c r="W7" s="8"/>
      <c r="X7" s="4"/>
      <c r="Y7" s="3"/>
      <c r="Z7" s="8"/>
      <c r="AA7" s="4"/>
      <c r="AB7">
        <v>39</v>
      </c>
      <c r="AC7" s="133" t="s">
        <v>149</v>
      </c>
      <c r="AD7" s="129" t="s">
        <v>150</v>
      </c>
      <c r="AE7" s="129" t="s">
        <v>151</v>
      </c>
      <c r="AF7" s="129" t="s">
        <v>152</v>
      </c>
      <c r="AG7" s="134">
        <v>165</v>
      </c>
      <c r="AH7" s="134">
        <v>30108</v>
      </c>
      <c r="AJ7" s="49"/>
      <c r="AM7" s="44"/>
    </row>
    <row r="8" spans="1:39" x14ac:dyDescent="0.2">
      <c r="A8" s="103">
        <v>36651</v>
      </c>
      <c r="B8" s="3">
        <v>30.75</v>
      </c>
      <c r="C8" s="8">
        <v>17</v>
      </c>
      <c r="D8" s="3">
        <v>34</v>
      </c>
      <c r="E8" s="4">
        <v>17</v>
      </c>
      <c r="F8" s="3">
        <v>35</v>
      </c>
      <c r="G8" s="3">
        <v>50</v>
      </c>
      <c r="H8" s="124">
        <v>46</v>
      </c>
      <c r="I8" s="124">
        <v>23</v>
      </c>
      <c r="J8" s="124">
        <v>35</v>
      </c>
      <c r="K8" s="124">
        <v>24</v>
      </c>
      <c r="L8" s="102">
        <f t="shared" si="0"/>
        <v>36651</v>
      </c>
      <c r="M8" s="3">
        <v>33.5</v>
      </c>
      <c r="N8" s="8">
        <v>36</v>
      </c>
      <c r="O8" s="4">
        <v>47.5</v>
      </c>
      <c r="P8" s="8">
        <v>33.5</v>
      </c>
      <c r="Q8" s="59">
        <v>36.25</v>
      </c>
      <c r="R8" s="59">
        <v>45.75</v>
      </c>
      <c r="S8" s="3">
        <v>45</v>
      </c>
      <c r="T8" s="8">
        <v>56</v>
      </c>
      <c r="U8" s="114">
        <v>67.25</v>
      </c>
      <c r="V8" s="3">
        <v>56.5</v>
      </c>
      <c r="W8" s="8">
        <v>65.5</v>
      </c>
      <c r="X8" s="4">
        <v>75</v>
      </c>
      <c r="Y8" s="3"/>
      <c r="Z8" s="8"/>
      <c r="AA8" s="4"/>
      <c r="AB8">
        <v>35</v>
      </c>
      <c r="AC8" s="133" t="s">
        <v>153</v>
      </c>
      <c r="AD8" s="129" t="s">
        <v>154</v>
      </c>
      <c r="AE8" s="129" t="s">
        <v>155</v>
      </c>
      <c r="AF8" s="129" t="s">
        <v>156</v>
      </c>
      <c r="AG8" s="134">
        <v>157</v>
      </c>
      <c r="AH8" s="134">
        <v>28838</v>
      </c>
      <c r="AJ8" s="49"/>
      <c r="AM8" s="44"/>
    </row>
    <row r="9" spans="1:39" x14ac:dyDescent="0.2">
      <c r="A9" s="103">
        <v>36652</v>
      </c>
      <c r="B9" s="3">
        <v>30.75</v>
      </c>
      <c r="C9" s="8">
        <v>17</v>
      </c>
      <c r="D9" s="3">
        <v>34</v>
      </c>
      <c r="E9" s="4">
        <v>17</v>
      </c>
      <c r="F9" s="3">
        <v>28</v>
      </c>
      <c r="G9" s="3">
        <v>50</v>
      </c>
      <c r="H9" s="124">
        <v>28</v>
      </c>
      <c r="I9" s="124">
        <v>31</v>
      </c>
      <c r="J9" s="124">
        <v>28</v>
      </c>
      <c r="K9" s="124">
        <v>31</v>
      </c>
      <c r="L9" s="102">
        <f t="shared" si="0"/>
        <v>36652</v>
      </c>
      <c r="M9" s="3">
        <v>33.5</v>
      </c>
      <c r="N9" s="8">
        <v>36</v>
      </c>
      <c r="O9" s="4">
        <v>47.5</v>
      </c>
      <c r="P9" s="8">
        <v>33.5</v>
      </c>
      <c r="Q9" s="59">
        <v>36.25</v>
      </c>
      <c r="R9" s="59">
        <v>45.75</v>
      </c>
      <c r="S9" s="3">
        <v>45</v>
      </c>
      <c r="T9" s="8">
        <v>56</v>
      </c>
      <c r="U9" s="114">
        <v>67.25</v>
      </c>
      <c r="V9" s="107">
        <v>56.5</v>
      </c>
      <c r="W9" s="8">
        <v>65.5</v>
      </c>
      <c r="X9" s="4">
        <v>75</v>
      </c>
      <c r="Y9" s="107"/>
      <c r="Z9" s="8"/>
      <c r="AA9" s="4"/>
      <c r="AB9">
        <v>28</v>
      </c>
      <c r="AC9" s="133" t="s">
        <v>157</v>
      </c>
      <c r="AD9" s="129" t="s">
        <v>158</v>
      </c>
      <c r="AE9" s="129" t="s">
        <v>134</v>
      </c>
      <c r="AF9" s="129" t="s">
        <v>159</v>
      </c>
      <c r="AG9" s="134">
        <v>133</v>
      </c>
      <c r="AH9" s="134">
        <v>25334</v>
      </c>
      <c r="AJ9" s="49"/>
      <c r="AM9" s="44"/>
    </row>
    <row r="10" spans="1:39" x14ac:dyDescent="0.2">
      <c r="A10" s="103">
        <v>36653</v>
      </c>
      <c r="B10" s="3"/>
      <c r="C10" s="8">
        <v>26.5</v>
      </c>
      <c r="D10" s="3"/>
      <c r="E10" s="4">
        <v>26</v>
      </c>
      <c r="F10" s="3"/>
      <c r="G10" s="3"/>
      <c r="H10" s="124"/>
      <c r="I10" s="124"/>
      <c r="J10" s="124"/>
      <c r="K10" s="124"/>
      <c r="L10" s="102">
        <f t="shared" si="0"/>
        <v>36653</v>
      </c>
      <c r="M10" s="3"/>
      <c r="N10" s="8"/>
      <c r="O10" s="4"/>
      <c r="P10" s="8"/>
      <c r="Q10" s="8"/>
      <c r="R10" s="8"/>
      <c r="S10" s="3"/>
      <c r="T10" s="8"/>
      <c r="U10" s="4"/>
      <c r="V10" s="3"/>
      <c r="W10" s="8"/>
      <c r="X10" s="4"/>
      <c r="Y10" s="3"/>
      <c r="Z10" s="8"/>
      <c r="AA10" s="4"/>
      <c r="AC10" s="133" t="s">
        <v>160</v>
      </c>
      <c r="AD10" s="129" t="s">
        <v>161</v>
      </c>
      <c r="AE10" s="129" t="s">
        <v>134</v>
      </c>
      <c r="AF10" s="129" t="s">
        <v>162</v>
      </c>
      <c r="AG10" s="134"/>
      <c r="AH10" s="134"/>
      <c r="AJ10" s="49"/>
      <c r="AM10" s="44"/>
    </row>
    <row r="11" spans="1:39" x14ac:dyDescent="0.2">
      <c r="A11" s="103">
        <v>36654</v>
      </c>
      <c r="B11" s="3">
        <v>45</v>
      </c>
      <c r="C11" s="8">
        <v>26.5</v>
      </c>
      <c r="D11" s="3">
        <v>45</v>
      </c>
      <c r="E11" s="4">
        <v>26</v>
      </c>
      <c r="F11" s="3">
        <v>33.26</v>
      </c>
      <c r="G11" s="3">
        <v>70</v>
      </c>
      <c r="H11" s="124">
        <v>45.4</v>
      </c>
      <c r="I11" s="124">
        <v>33</v>
      </c>
      <c r="J11" s="124">
        <v>33.26</v>
      </c>
      <c r="K11" s="124">
        <v>26</v>
      </c>
      <c r="L11" s="102">
        <f t="shared" si="0"/>
        <v>36654</v>
      </c>
      <c r="M11" s="107">
        <v>34.75</v>
      </c>
      <c r="N11" s="8">
        <v>35.5</v>
      </c>
      <c r="O11" s="114">
        <v>41.75</v>
      </c>
      <c r="P11" s="59">
        <v>34.25</v>
      </c>
      <c r="Q11" s="8">
        <v>36.5</v>
      </c>
      <c r="R11" s="8">
        <v>44</v>
      </c>
      <c r="S11" s="3">
        <v>44</v>
      </c>
      <c r="T11" s="8">
        <v>54</v>
      </c>
      <c r="U11" s="4">
        <v>63</v>
      </c>
      <c r="V11" s="107">
        <v>56.25</v>
      </c>
      <c r="W11" s="59">
        <v>63.25</v>
      </c>
      <c r="X11" s="4">
        <v>71.5</v>
      </c>
      <c r="Y11" s="3"/>
      <c r="Z11" s="8"/>
      <c r="AA11" s="4"/>
      <c r="AB11" s="21">
        <v>33.26</v>
      </c>
      <c r="AC11" s="133" t="s">
        <v>163</v>
      </c>
      <c r="AD11" s="129" t="s">
        <v>164</v>
      </c>
      <c r="AE11" s="129" t="s">
        <v>165</v>
      </c>
      <c r="AF11" s="129" t="s">
        <v>162</v>
      </c>
      <c r="AG11" s="134">
        <v>165</v>
      </c>
      <c r="AH11" s="134">
        <v>27846</v>
      </c>
      <c r="AJ11" s="49"/>
      <c r="AM11" s="44"/>
    </row>
    <row r="12" spans="1:39" x14ac:dyDescent="0.2">
      <c r="A12" s="103">
        <v>36655</v>
      </c>
      <c r="B12" s="3">
        <v>39</v>
      </c>
      <c r="C12" s="8">
        <v>24</v>
      </c>
      <c r="D12" s="3">
        <v>38</v>
      </c>
      <c r="E12" s="4">
        <v>21</v>
      </c>
      <c r="F12" s="3">
        <v>34</v>
      </c>
      <c r="G12" s="3">
        <v>53.5</v>
      </c>
      <c r="H12" s="124">
        <v>43.23</v>
      </c>
      <c r="I12" s="124">
        <v>47.57</v>
      </c>
      <c r="J12" s="137">
        <v>34</v>
      </c>
      <c r="K12" s="124">
        <v>44.61</v>
      </c>
      <c r="L12" s="102">
        <f t="shared" si="0"/>
        <v>36655</v>
      </c>
      <c r="M12" s="3">
        <v>38</v>
      </c>
      <c r="N12" s="8">
        <v>38</v>
      </c>
      <c r="O12" s="4">
        <v>44</v>
      </c>
      <c r="P12" s="59">
        <v>36.25</v>
      </c>
      <c r="Q12" s="59">
        <v>38.25</v>
      </c>
      <c r="R12" s="8">
        <v>46.5</v>
      </c>
      <c r="S12" s="3">
        <v>46</v>
      </c>
      <c r="T12" s="59">
        <v>56.25</v>
      </c>
      <c r="U12" s="4">
        <v>65</v>
      </c>
      <c r="V12" s="107">
        <v>57.75</v>
      </c>
      <c r="W12" s="8">
        <v>65</v>
      </c>
      <c r="X12" s="4">
        <v>73</v>
      </c>
      <c r="Y12" s="3">
        <v>42.5</v>
      </c>
      <c r="Z12" s="8">
        <v>43</v>
      </c>
      <c r="AA12" s="4">
        <v>40</v>
      </c>
      <c r="AB12" s="21">
        <v>33.99</v>
      </c>
      <c r="AC12" s="133" t="s">
        <v>168</v>
      </c>
      <c r="AD12" s="129" t="s">
        <v>166</v>
      </c>
      <c r="AE12" s="129" t="s">
        <v>143</v>
      </c>
      <c r="AF12" s="129" t="s">
        <v>156</v>
      </c>
      <c r="AG12" s="134">
        <v>168</v>
      </c>
      <c r="AH12" s="134">
        <v>29073</v>
      </c>
      <c r="AJ12" s="49"/>
      <c r="AM12" s="44"/>
    </row>
    <row r="13" spans="1:39" x14ac:dyDescent="0.2">
      <c r="A13" s="103">
        <v>36656</v>
      </c>
      <c r="B13" s="3">
        <v>42</v>
      </c>
      <c r="C13" s="8">
        <v>25</v>
      </c>
      <c r="D13" s="3">
        <v>40</v>
      </c>
      <c r="E13" s="4">
        <v>21.75</v>
      </c>
      <c r="F13" s="3">
        <v>39.44</v>
      </c>
      <c r="G13" s="3">
        <v>50.5</v>
      </c>
      <c r="H13" s="124">
        <v>59.02</v>
      </c>
      <c r="I13" s="124">
        <v>39.619999999999997</v>
      </c>
      <c r="J13" s="124">
        <v>39.44</v>
      </c>
      <c r="K13" s="124">
        <v>39.619999999999997</v>
      </c>
      <c r="L13" s="102">
        <f t="shared" si="0"/>
        <v>36656</v>
      </c>
      <c r="M13" s="3">
        <v>39.5</v>
      </c>
      <c r="N13" s="8">
        <v>39</v>
      </c>
      <c r="O13" s="114">
        <v>44.25</v>
      </c>
      <c r="P13" s="59">
        <v>37.25</v>
      </c>
      <c r="Q13" s="8">
        <v>39</v>
      </c>
      <c r="R13" s="8">
        <v>46.5</v>
      </c>
      <c r="S13" s="3">
        <v>47.5</v>
      </c>
      <c r="T13" s="8">
        <v>56.5</v>
      </c>
      <c r="U13" s="4">
        <v>65</v>
      </c>
      <c r="V13" s="3">
        <v>59</v>
      </c>
      <c r="W13" s="59">
        <v>66.25</v>
      </c>
      <c r="X13" s="4">
        <v>73.75</v>
      </c>
      <c r="Y13" s="3">
        <v>44.25</v>
      </c>
      <c r="Z13" s="8">
        <v>44</v>
      </c>
      <c r="AA13" s="4">
        <v>40</v>
      </c>
      <c r="AB13" s="21">
        <v>39.44</v>
      </c>
      <c r="AC13" s="133" t="s">
        <v>167</v>
      </c>
      <c r="AD13" s="129" t="s">
        <v>169</v>
      </c>
      <c r="AE13" s="129" t="s">
        <v>170</v>
      </c>
      <c r="AF13" s="129" t="s">
        <v>132</v>
      </c>
      <c r="AG13" s="134">
        <v>169</v>
      </c>
      <c r="AH13" s="134">
        <v>28208</v>
      </c>
      <c r="AJ13" s="49"/>
      <c r="AM13" s="44"/>
    </row>
    <row r="14" spans="1:39" x14ac:dyDescent="0.2">
      <c r="A14" s="103">
        <v>36657</v>
      </c>
      <c r="B14" s="3">
        <v>46</v>
      </c>
      <c r="C14" s="8">
        <v>28</v>
      </c>
      <c r="D14" s="3">
        <v>43</v>
      </c>
      <c r="E14" s="4">
        <v>25.5</v>
      </c>
      <c r="F14" s="3">
        <v>37.869999999999997</v>
      </c>
      <c r="G14" s="3">
        <v>49.5</v>
      </c>
      <c r="H14" s="124">
        <v>42.47</v>
      </c>
      <c r="I14" s="124">
        <v>37.86</v>
      </c>
      <c r="J14" s="124">
        <v>37.869999999999997</v>
      </c>
      <c r="K14" s="137">
        <v>37.86</v>
      </c>
      <c r="L14" s="102">
        <f t="shared" si="0"/>
        <v>36657</v>
      </c>
      <c r="M14" s="3">
        <v>44</v>
      </c>
      <c r="N14" s="8">
        <v>42</v>
      </c>
      <c r="O14" s="4">
        <v>45</v>
      </c>
      <c r="P14" s="8">
        <v>40</v>
      </c>
      <c r="Q14" s="8">
        <v>41</v>
      </c>
      <c r="R14" s="59">
        <v>49.25</v>
      </c>
      <c r="S14" s="3">
        <v>49.5</v>
      </c>
      <c r="T14" s="8"/>
      <c r="U14" s="4"/>
      <c r="V14" s="107">
        <f>+W14-6.25</f>
        <v>60.75</v>
      </c>
      <c r="W14" s="8">
        <f>+X14-8.25</f>
        <v>67</v>
      </c>
      <c r="X14" s="4">
        <v>75.25</v>
      </c>
      <c r="Y14" s="3">
        <v>44.25</v>
      </c>
      <c r="Z14" s="8">
        <v>44</v>
      </c>
      <c r="AA14" s="114">
        <v>40.25</v>
      </c>
      <c r="AB14" s="21">
        <v>37.869999999999997</v>
      </c>
      <c r="AC14" s="133" t="s">
        <v>171</v>
      </c>
      <c r="AD14" s="129" t="s">
        <v>172</v>
      </c>
      <c r="AE14" s="129" t="s">
        <v>173</v>
      </c>
      <c r="AF14" s="129" t="s">
        <v>174</v>
      </c>
      <c r="AG14" s="134">
        <v>156</v>
      </c>
      <c r="AH14" s="134">
        <v>28773</v>
      </c>
      <c r="AJ14" s="49"/>
      <c r="AM14" s="44"/>
    </row>
    <row r="15" spans="1:39" x14ac:dyDescent="0.2">
      <c r="A15" s="103">
        <v>36658</v>
      </c>
      <c r="B15" s="3">
        <v>44.5</v>
      </c>
      <c r="C15" s="8">
        <v>33</v>
      </c>
      <c r="D15" s="3">
        <v>42</v>
      </c>
      <c r="E15" s="4">
        <v>25.5</v>
      </c>
      <c r="F15" s="3">
        <v>38.82</v>
      </c>
      <c r="G15" s="3">
        <v>41</v>
      </c>
      <c r="H15" s="124">
        <v>41.63</v>
      </c>
      <c r="I15" s="124">
        <v>46.48</v>
      </c>
      <c r="J15" s="124">
        <v>38.82</v>
      </c>
      <c r="K15" s="124">
        <v>46.48</v>
      </c>
      <c r="L15" s="102">
        <f t="shared" si="0"/>
        <v>36658</v>
      </c>
      <c r="M15" s="3">
        <v>42</v>
      </c>
      <c r="N15" s="8">
        <v>40</v>
      </c>
      <c r="O15" s="4">
        <v>45</v>
      </c>
      <c r="P15" s="8">
        <v>39</v>
      </c>
      <c r="Q15" s="8">
        <v>40</v>
      </c>
      <c r="R15" s="8">
        <v>48.5</v>
      </c>
      <c r="S15" s="3">
        <v>49</v>
      </c>
      <c r="T15" s="8">
        <v>58</v>
      </c>
      <c r="U15" s="4">
        <v>65</v>
      </c>
      <c r="V15" s="107">
        <f>+W15-6.25</f>
        <v>60.75</v>
      </c>
      <c r="W15" s="8">
        <f>+X15-8.25</f>
        <v>67</v>
      </c>
      <c r="X15" s="4">
        <v>75.25</v>
      </c>
      <c r="Y15" s="3">
        <v>44.25</v>
      </c>
      <c r="Z15" s="8">
        <v>44</v>
      </c>
      <c r="AA15" s="114">
        <v>40.25</v>
      </c>
      <c r="AB15" s="21">
        <v>38.82</v>
      </c>
      <c r="AC15" s="133" t="s">
        <v>175</v>
      </c>
      <c r="AD15" s="129" t="s">
        <v>176</v>
      </c>
      <c r="AE15" s="129" t="s">
        <v>131</v>
      </c>
      <c r="AF15" s="129" t="s">
        <v>177</v>
      </c>
      <c r="AG15" s="134">
        <v>159</v>
      </c>
      <c r="AH15" s="134">
        <v>29223</v>
      </c>
      <c r="AJ15" s="49"/>
      <c r="AM15" s="44"/>
    </row>
    <row r="16" spans="1:39" x14ac:dyDescent="0.2">
      <c r="A16" s="103">
        <v>36659</v>
      </c>
      <c r="B16" s="3">
        <v>44.5</v>
      </c>
      <c r="C16" s="8">
        <v>33</v>
      </c>
      <c r="D16" s="3">
        <v>42</v>
      </c>
      <c r="E16" s="4">
        <v>25.5</v>
      </c>
      <c r="F16" s="3">
        <v>35.119999999999997</v>
      </c>
      <c r="G16" s="3">
        <v>41</v>
      </c>
      <c r="H16" s="124">
        <v>39.68</v>
      </c>
      <c r="I16" s="124">
        <v>35.78</v>
      </c>
      <c r="J16" s="124">
        <v>35.119999999999997</v>
      </c>
      <c r="K16" s="124">
        <v>35.75</v>
      </c>
      <c r="L16" s="102">
        <f t="shared" si="0"/>
        <v>36659</v>
      </c>
      <c r="M16" s="3">
        <v>42</v>
      </c>
      <c r="N16" s="8">
        <v>40</v>
      </c>
      <c r="O16" s="4">
        <v>45</v>
      </c>
      <c r="P16" s="8">
        <v>39</v>
      </c>
      <c r="Q16" s="8">
        <v>40</v>
      </c>
      <c r="R16" s="8">
        <v>48.5</v>
      </c>
      <c r="S16" s="3">
        <v>49</v>
      </c>
      <c r="T16" s="8">
        <v>58</v>
      </c>
      <c r="U16" s="4">
        <v>65</v>
      </c>
      <c r="V16" s="107">
        <f>+W16-6.25</f>
        <v>60.75</v>
      </c>
      <c r="W16" s="8">
        <f>+X16-8.25</f>
        <v>67</v>
      </c>
      <c r="X16" s="4">
        <v>75.25</v>
      </c>
      <c r="Y16" s="3">
        <v>44.25</v>
      </c>
      <c r="Z16" s="8">
        <v>44</v>
      </c>
      <c r="AA16" s="114">
        <v>40.25</v>
      </c>
      <c r="AB16" s="21">
        <v>35.119999999999997</v>
      </c>
      <c r="AC16" s="133" t="s">
        <v>178</v>
      </c>
      <c r="AD16" s="129" t="s">
        <v>179</v>
      </c>
      <c r="AE16" s="129" t="s">
        <v>180</v>
      </c>
      <c r="AF16" s="132" t="s">
        <v>181</v>
      </c>
      <c r="AG16" s="134">
        <v>149</v>
      </c>
      <c r="AH16" s="134">
        <v>25055</v>
      </c>
      <c r="AJ16" s="49"/>
      <c r="AM16" s="44"/>
    </row>
    <row r="17" spans="1:40" x14ac:dyDescent="0.2">
      <c r="A17" s="103">
        <v>36660</v>
      </c>
      <c r="B17" s="3"/>
      <c r="C17" s="8">
        <v>33</v>
      </c>
      <c r="D17" s="3"/>
      <c r="E17" s="4">
        <v>34</v>
      </c>
      <c r="F17" s="3"/>
      <c r="G17" s="3"/>
      <c r="H17" s="124"/>
      <c r="I17" s="124"/>
      <c r="J17" s="124"/>
      <c r="K17" s="124"/>
      <c r="L17" s="102">
        <f t="shared" si="0"/>
        <v>36660</v>
      </c>
      <c r="M17" s="107"/>
      <c r="N17" s="59"/>
      <c r="O17" s="114"/>
      <c r="P17" s="59"/>
      <c r="Q17" s="59"/>
      <c r="R17" s="59"/>
      <c r="S17" s="107"/>
      <c r="T17" s="59"/>
      <c r="U17" s="114"/>
      <c r="V17" s="107"/>
      <c r="W17" s="59"/>
      <c r="X17" s="114"/>
      <c r="Y17" s="107"/>
      <c r="Z17" s="59"/>
      <c r="AA17" s="114"/>
      <c r="AB17" s="21"/>
      <c r="AC17" s="133" t="s">
        <v>165</v>
      </c>
      <c r="AD17" s="129" t="s">
        <v>182</v>
      </c>
      <c r="AE17" s="129" t="s">
        <v>183</v>
      </c>
      <c r="AF17" s="129" t="s">
        <v>184</v>
      </c>
      <c r="AG17" s="134"/>
      <c r="AH17" s="134"/>
      <c r="AJ17" s="49"/>
      <c r="AM17" s="44"/>
    </row>
    <row r="18" spans="1:40" x14ac:dyDescent="0.2">
      <c r="A18" s="103">
        <v>36661</v>
      </c>
      <c r="B18" s="3">
        <v>49.75</v>
      </c>
      <c r="C18" s="8">
        <v>33</v>
      </c>
      <c r="D18" s="3">
        <v>46.75</v>
      </c>
      <c r="E18" s="4">
        <v>34</v>
      </c>
      <c r="F18" s="3">
        <v>35.159999999999997</v>
      </c>
      <c r="G18" s="3">
        <v>50</v>
      </c>
      <c r="H18" s="124">
        <v>35.44</v>
      </c>
      <c r="I18" s="124">
        <v>47.18</v>
      </c>
      <c r="J18" s="124">
        <v>35.159999999999997</v>
      </c>
      <c r="K18" s="124">
        <v>47.18</v>
      </c>
      <c r="L18" s="102">
        <f t="shared" si="0"/>
        <v>36661</v>
      </c>
      <c r="M18" s="107">
        <v>43.5</v>
      </c>
      <c r="N18" s="59">
        <v>44.5</v>
      </c>
      <c r="O18" s="114">
        <v>50</v>
      </c>
      <c r="P18" s="59">
        <v>41.5</v>
      </c>
      <c r="Q18" s="59">
        <v>43.25</v>
      </c>
      <c r="R18" s="59">
        <v>52.25</v>
      </c>
      <c r="S18" s="107">
        <v>50.5</v>
      </c>
      <c r="T18" s="59">
        <v>59.75</v>
      </c>
      <c r="U18" s="114">
        <v>70.5</v>
      </c>
      <c r="V18" s="107">
        <v>63</v>
      </c>
      <c r="W18" s="59">
        <v>69.5</v>
      </c>
      <c r="X18" s="114">
        <v>77.75</v>
      </c>
      <c r="Y18" s="107">
        <v>43.5</v>
      </c>
      <c r="Z18" s="59">
        <v>45</v>
      </c>
      <c r="AA18" s="114">
        <v>40.5</v>
      </c>
      <c r="AB18" s="21">
        <v>35.19</v>
      </c>
      <c r="AC18" s="133" t="s">
        <v>185</v>
      </c>
      <c r="AD18" s="129" t="s">
        <v>186</v>
      </c>
      <c r="AE18" s="129" t="s">
        <v>187</v>
      </c>
      <c r="AF18" s="129" t="s">
        <v>188</v>
      </c>
      <c r="AG18" s="134">
        <v>164</v>
      </c>
      <c r="AH18" s="134">
        <v>28571</v>
      </c>
      <c r="AJ18" s="49"/>
      <c r="AM18" s="44"/>
    </row>
    <row r="19" spans="1:40" x14ac:dyDescent="0.2">
      <c r="A19" s="103">
        <v>36662</v>
      </c>
      <c r="B19" s="3">
        <v>46</v>
      </c>
      <c r="C19" s="8">
        <v>27</v>
      </c>
      <c r="D19" s="3">
        <v>45.5</v>
      </c>
      <c r="E19" s="4">
        <v>27</v>
      </c>
      <c r="F19" s="3">
        <v>39.47</v>
      </c>
      <c r="G19" s="3">
        <v>46.25</v>
      </c>
      <c r="H19" s="124">
        <v>39.5</v>
      </c>
      <c r="I19" s="124">
        <v>37.86</v>
      </c>
      <c r="J19" s="124">
        <v>39.4</v>
      </c>
      <c r="K19" s="124">
        <v>37.86</v>
      </c>
      <c r="L19" s="102">
        <f t="shared" si="0"/>
        <v>36662</v>
      </c>
      <c r="M19" s="107">
        <v>44</v>
      </c>
      <c r="N19" s="59">
        <v>45</v>
      </c>
      <c r="O19" s="114">
        <v>55</v>
      </c>
      <c r="P19" s="59">
        <v>45</v>
      </c>
      <c r="Q19" s="59">
        <v>46.75</v>
      </c>
      <c r="R19" s="59">
        <v>55.5</v>
      </c>
      <c r="S19" s="107">
        <v>54</v>
      </c>
      <c r="T19" s="59">
        <v>63.5</v>
      </c>
      <c r="U19" s="114"/>
      <c r="V19" s="107">
        <v>66</v>
      </c>
      <c r="W19" s="59">
        <v>72</v>
      </c>
      <c r="X19" s="114">
        <v>80</v>
      </c>
      <c r="Y19" s="107">
        <v>44.75</v>
      </c>
      <c r="Z19" s="59">
        <v>45.5</v>
      </c>
      <c r="AA19" s="114">
        <v>41.75</v>
      </c>
      <c r="AB19" s="21">
        <v>39.47</v>
      </c>
      <c r="AC19" s="133" t="s">
        <v>185</v>
      </c>
      <c r="AD19" s="129" t="s">
        <v>189</v>
      </c>
      <c r="AE19" s="129" t="s">
        <v>190</v>
      </c>
      <c r="AF19" s="129" t="s">
        <v>191</v>
      </c>
      <c r="AG19" s="134">
        <v>150</v>
      </c>
      <c r="AH19" s="134">
        <v>27959</v>
      </c>
      <c r="AJ19" s="49"/>
      <c r="AM19" s="44"/>
    </row>
    <row r="20" spans="1:40" x14ac:dyDescent="0.2">
      <c r="A20" s="103">
        <v>36663</v>
      </c>
      <c r="B20" s="3">
        <v>45.75</v>
      </c>
      <c r="C20" s="8">
        <v>30</v>
      </c>
      <c r="D20" s="3">
        <v>45</v>
      </c>
      <c r="E20" s="4">
        <v>32</v>
      </c>
      <c r="F20" s="3">
        <v>39.33</v>
      </c>
      <c r="G20" s="3">
        <v>45.5</v>
      </c>
      <c r="H20" s="124">
        <v>39.4</v>
      </c>
      <c r="I20" s="124">
        <v>39.409999999999997</v>
      </c>
      <c r="J20" s="124">
        <v>39.33</v>
      </c>
      <c r="K20" s="137">
        <v>41.56</v>
      </c>
      <c r="L20" s="102">
        <f t="shared" si="0"/>
        <v>36663</v>
      </c>
      <c r="M20" s="107">
        <v>52</v>
      </c>
      <c r="N20" s="59">
        <v>53</v>
      </c>
      <c r="O20" s="114">
        <v>60</v>
      </c>
      <c r="P20" s="59">
        <v>49.5</v>
      </c>
      <c r="Q20" s="59">
        <v>51</v>
      </c>
      <c r="R20" s="59">
        <v>60</v>
      </c>
      <c r="S20" s="107">
        <v>61</v>
      </c>
      <c r="T20" s="59">
        <v>68</v>
      </c>
      <c r="U20" s="114"/>
      <c r="V20" s="107">
        <v>72</v>
      </c>
      <c r="W20" s="59">
        <v>77.5</v>
      </c>
      <c r="X20" s="114">
        <v>87</v>
      </c>
      <c r="Y20" s="107">
        <v>48</v>
      </c>
      <c r="Z20" s="59">
        <v>49</v>
      </c>
      <c r="AA20" s="114">
        <v>43</v>
      </c>
      <c r="AB20" s="21">
        <v>39.33</v>
      </c>
      <c r="AC20" s="133" t="s">
        <v>192</v>
      </c>
      <c r="AD20" s="129" t="s">
        <v>123</v>
      </c>
      <c r="AE20" s="129" t="s">
        <v>154</v>
      </c>
      <c r="AF20" s="129" t="s">
        <v>193</v>
      </c>
      <c r="AG20" s="135">
        <v>152</v>
      </c>
      <c r="AH20" s="135">
        <v>28437</v>
      </c>
      <c r="AJ20" s="49"/>
      <c r="AM20" s="44"/>
    </row>
    <row r="21" spans="1:40" x14ac:dyDescent="0.2">
      <c r="A21" s="103">
        <v>36664</v>
      </c>
      <c r="B21" s="3">
        <v>51.5</v>
      </c>
      <c r="C21" s="8">
        <v>40</v>
      </c>
      <c r="D21" s="3">
        <v>49</v>
      </c>
      <c r="E21" s="4">
        <v>36</v>
      </c>
      <c r="F21" s="3">
        <v>41.45</v>
      </c>
      <c r="G21" s="3">
        <v>44</v>
      </c>
      <c r="H21" s="124">
        <v>41.58</v>
      </c>
      <c r="I21" s="124">
        <v>46.06</v>
      </c>
      <c r="J21" s="124">
        <v>41.45</v>
      </c>
      <c r="K21" s="124">
        <v>46.06</v>
      </c>
      <c r="L21" s="102">
        <f t="shared" si="0"/>
        <v>36664</v>
      </c>
      <c r="M21" s="107">
        <v>60</v>
      </c>
      <c r="N21" s="59">
        <v>60</v>
      </c>
      <c r="O21" s="114">
        <v>70</v>
      </c>
      <c r="P21" s="59">
        <v>52.5</v>
      </c>
      <c r="Q21" s="59">
        <v>54.5</v>
      </c>
      <c r="R21" s="59">
        <v>64</v>
      </c>
      <c r="S21" s="107">
        <v>67</v>
      </c>
      <c r="T21" s="59">
        <v>73</v>
      </c>
      <c r="U21" s="114">
        <v>86.5</v>
      </c>
      <c r="V21" s="107">
        <v>76</v>
      </c>
      <c r="W21" s="59">
        <v>82</v>
      </c>
      <c r="X21" s="114">
        <v>92.5</v>
      </c>
      <c r="Y21" s="107">
        <v>50</v>
      </c>
      <c r="Z21" s="59">
        <v>52</v>
      </c>
      <c r="AA21" s="114">
        <v>44.5</v>
      </c>
      <c r="AB21" s="21">
        <v>41.45</v>
      </c>
      <c r="AC21" s="133" t="s">
        <v>194</v>
      </c>
      <c r="AD21" s="129" t="s">
        <v>195</v>
      </c>
      <c r="AE21" s="129" t="s">
        <v>196</v>
      </c>
      <c r="AF21" s="129" t="s">
        <v>197</v>
      </c>
      <c r="AG21" s="135">
        <v>154</v>
      </c>
      <c r="AH21" s="135">
        <v>30178</v>
      </c>
      <c r="AJ21" s="49"/>
      <c r="AM21" s="44"/>
    </row>
    <row r="22" spans="1:40" x14ac:dyDescent="0.2">
      <c r="A22" s="103">
        <v>36665</v>
      </c>
      <c r="B22" s="3">
        <v>50</v>
      </c>
      <c r="C22" s="8">
        <v>40</v>
      </c>
      <c r="D22" s="3">
        <v>48.75</v>
      </c>
      <c r="E22" s="4">
        <v>38</v>
      </c>
      <c r="F22" s="3">
        <v>44.2</v>
      </c>
      <c r="G22" s="3">
        <v>42</v>
      </c>
      <c r="H22" s="124">
        <v>45.01</v>
      </c>
      <c r="I22" s="124">
        <v>54.57</v>
      </c>
      <c r="J22" s="124">
        <v>44.2</v>
      </c>
      <c r="K22" s="124">
        <v>55.96</v>
      </c>
      <c r="L22" s="102">
        <f t="shared" si="0"/>
        <v>36665</v>
      </c>
      <c r="M22" s="107">
        <v>60</v>
      </c>
      <c r="N22" s="59">
        <v>60</v>
      </c>
      <c r="O22" s="114">
        <v>70</v>
      </c>
      <c r="P22" s="59">
        <v>53</v>
      </c>
      <c r="Q22" s="59">
        <v>55</v>
      </c>
      <c r="R22" s="59">
        <v>63</v>
      </c>
      <c r="S22" s="107">
        <v>67</v>
      </c>
      <c r="T22" s="59">
        <v>73</v>
      </c>
      <c r="U22" s="114">
        <v>86.5</v>
      </c>
      <c r="V22" s="107">
        <v>76</v>
      </c>
      <c r="W22" s="59">
        <v>83</v>
      </c>
      <c r="X22" s="114">
        <v>93</v>
      </c>
      <c r="Y22" s="107">
        <v>52.5</v>
      </c>
      <c r="Z22" s="59">
        <v>53.5</v>
      </c>
      <c r="AA22" s="114">
        <v>45</v>
      </c>
      <c r="AB22" s="21">
        <v>44.2</v>
      </c>
      <c r="AC22" s="133" t="s">
        <v>198</v>
      </c>
      <c r="AD22" s="129" t="s">
        <v>199</v>
      </c>
      <c r="AE22" s="129" t="s">
        <v>200</v>
      </c>
      <c r="AF22" s="129" t="s">
        <v>201</v>
      </c>
      <c r="AG22" s="135">
        <v>147</v>
      </c>
      <c r="AH22" s="135">
        <v>31652</v>
      </c>
      <c r="AJ22" s="49"/>
      <c r="AM22" s="44"/>
    </row>
    <row r="23" spans="1:40" x14ac:dyDescent="0.2">
      <c r="A23" s="103">
        <v>36666</v>
      </c>
      <c r="B23" s="3">
        <v>50</v>
      </c>
      <c r="C23" s="8">
        <v>40</v>
      </c>
      <c r="D23" s="3">
        <v>48.75</v>
      </c>
      <c r="E23" s="4">
        <v>38</v>
      </c>
      <c r="F23" s="3">
        <v>44.93</v>
      </c>
      <c r="G23" s="3">
        <v>42</v>
      </c>
      <c r="H23" s="124">
        <v>43.62</v>
      </c>
      <c r="I23" s="124">
        <v>184.31</v>
      </c>
      <c r="J23" s="124">
        <v>44.93</v>
      </c>
      <c r="K23" s="124">
        <v>194.15</v>
      </c>
      <c r="L23" s="102">
        <f t="shared" si="0"/>
        <v>36666</v>
      </c>
      <c r="M23" s="107">
        <v>60</v>
      </c>
      <c r="N23" s="59">
        <v>60</v>
      </c>
      <c r="O23" s="114">
        <v>70</v>
      </c>
      <c r="P23" s="59">
        <v>53</v>
      </c>
      <c r="Q23" s="59">
        <v>55</v>
      </c>
      <c r="R23" s="59">
        <v>63</v>
      </c>
      <c r="S23" s="107">
        <v>67</v>
      </c>
      <c r="T23" s="59">
        <v>73</v>
      </c>
      <c r="U23" s="114">
        <v>86.5</v>
      </c>
      <c r="V23" s="107">
        <v>76</v>
      </c>
      <c r="W23" s="59">
        <v>83</v>
      </c>
      <c r="X23" s="114">
        <v>93</v>
      </c>
      <c r="Y23" s="107">
        <v>52.5</v>
      </c>
      <c r="Z23" s="59">
        <v>53.5</v>
      </c>
      <c r="AA23" s="114">
        <v>45</v>
      </c>
      <c r="AB23" s="21">
        <v>40.25</v>
      </c>
      <c r="AC23" s="133" t="s">
        <v>165</v>
      </c>
      <c r="AD23" s="129" t="s">
        <v>202</v>
      </c>
      <c r="AE23" s="129" t="s">
        <v>203</v>
      </c>
      <c r="AF23" s="129" t="s">
        <v>204</v>
      </c>
      <c r="AG23" s="135">
        <v>127</v>
      </c>
      <c r="AH23" s="135">
        <v>30022</v>
      </c>
      <c r="AJ23" s="49"/>
      <c r="AM23" s="44"/>
    </row>
    <row r="24" spans="1:40" x14ac:dyDescent="0.2">
      <c r="A24" s="103">
        <v>36667</v>
      </c>
      <c r="B24" s="3"/>
      <c r="C24" s="8">
        <v>47</v>
      </c>
      <c r="D24" s="3"/>
      <c r="E24" s="4">
        <v>48</v>
      </c>
      <c r="F24" s="3"/>
      <c r="G24" s="3"/>
      <c r="H24" s="124"/>
      <c r="I24" s="124"/>
      <c r="J24" s="124"/>
      <c r="K24" s="124"/>
      <c r="L24" s="102">
        <f t="shared" si="0"/>
        <v>36667</v>
      </c>
      <c r="M24" s="107"/>
      <c r="N24" s="59"/>
      <c r="O24" s="114"/>
      <c r="P24" s="59"/>
      <c r="Q24" s="59"/>
      <c r="R24" s="59"/>
      <c r="S24" s="107"/>
      <c r="T24" s="59"/>
      <c r="U24" s="114"/>
      <c r="V24" s="107"/>
      <c r="W24" s="59"/>
      <c r="X24" s="114"/>
      <c r="Y24" s="107"/>
      <c r="Z24" s="59"/>
      <c r="AA24" s="114"/>
      <c r="AB24" s="21"/>
      <c r="AC24" s="133" t="s">
        <v>205</v>
      </c>
      <c r="AD24" s="129" t="s">
        <v>206</v>
      </c>
      <c r="AE24" s="129" t="s">
        <v>207</v>
      </c>
      <c r="AF24" s="129" t="s">
        <v>208</v>
      </c>
      <c r="AG24" s="135"/>
      <c r="AH24" s="135"/>
      <c r="AJ24" s="49"/>
      <c r="AM24" s="44"/>
      <c r="AN24">
        <v>182</v>
      </c>
    </row>
    <row r="25" spans="1:40" x14ac:dyDescent="0.2">
      <c r="A25" s="103">
        <v>36668</v>
      </c>
      <c r="B25" s="3">
        <v>76</v>
      </c>
      <c r="C25" s="8">
        <v>47</v>
      </c>
      <c r="D25" s="3">
        <v>75</v>
      </c>
      <c r="E25" s="4">
        <v>48</v>
      </c>
      <c r="F25" s="3">
        <v>131.19</v>
      </c>
      <c r="G25" s="3">
        <v>80</v>
      </c>
      <c r="H25" s="137">
        <v>132.66999999999999</v>
      </c>
      <c r="I25" s="124">
        <v>308.93</v>
      </c>
      <c r="J25" s="137">
        <v>131.19</v>
      </c>
      <c r="K25" s="124">
        <v>308.93</v>
      </c>
      <c r="L25" s="102">
        <f t="shared" si="0"/>
        <v>36668</v>
      </c>
      <c r="M25" s="107">
        <v>95</v>
      </c>
      <c r="N25" s="138">
        <v>100</v>
      </c>
      <c r="O25" s="139">
        <v>110</v>
      </c>
      <c r="P25" s="59">
        <v>60</v>
      </c>
      <c r="Q25" s="59">
        <v>61</v>
      </c>
      <c r="R25" s="59">
        <v>70</v>
      </c>
      <c r="S25" s="107">
        <v>70</v>
      </c>
      <c r="T25" s="59">
        <v>79</v>
      </c>
      <c r="U25" s="114">
        <v>95</v>
      </c>
      <c r="V25" s="107">
        <v>80</v>
      </c>
      <c r="W25" s="59">
        <v>86</v>
      </c>
      <c r="X25" s="114">
        <v>100</v>
      </c>
      <c r="Y25" s="107">
        <v>56</v>
      </c>
      <c r="Z25" s="59">
        <v>56</v>
      </c>
      <c r="AA25" s="114">
        <v>50</v>
      </c>
      <c r="AB25" s="21">
        <v>131.19</v>
      </c>
      <c r="AC25" s="133" t="s">
        <v>209</v>
      </c>
      <c r="AD25" s="129" t="s">
        <v>210</v>
      </c>
      <c r="AE25" s="129" t="s">
        <v>211</v>
      </c>
      <c r="AF25" s="129" t="s">
        <v>212</v>
      </c>
      <c r="AG25" s="135">
        <v>152</v>
      </c>
      <c r="AH25" s="135">
        <v>35933</v>
      </c>
      <c r="AJ25" s="49"/>
      <c r="AL25">
        <v>75</v>
      </c>
      <c r="AM25" s="44"/>
      <c r="AN25">
        <v>60</v>
      </c>
    </row>
    <row r="26" spans="1:40" x14ac:dyDescent="0.2">
      <c r="A26" s="103">
        <v>36669</v>
      </c>
      <c r="B26" s="3">
        <v>172</v>
      </c>
      <c r="C26" s="8">
        <v>50</v>
      </c>
      <c r="D26" s="3">
        <v>175</v>
      </c>
      <c r="E26" s="4">
        <v>50</v>
      </c>
      <c r="F26" s="3">
        <v>311.62</v>
      </c>
      <c r="G26" s="3">
        <v>190</v>
      </c>
      <c r="H26" s="124">
        <v>320.49</v>
      </c>
      <c r="I26" s="124">
        <v>105.73</v>
      </c>
      <c r="J26" s="124">
        <v>311.62</v>
      </c>
      <c r="K26" s="124">
        <v>110.79</v>
      </c>
      <c r="L26" s="102">
        <f t="shared" si="0"/>
        <v>36669</v>
      </c>
      <c r="M26" s="107">
        <v>75</v>
      </c>
      <c r="N26" s="59">
        <v>75</v>
      </c>
      <c r="O26" s="114">
        <v>85</v>
      </c>
      <c r="P26" s="59">
        <v>56</v>
      </c>
      <c r="Q26" s="59">
        <v>57.5</v>
      </c>
      <c r="R26" s="59">
        <v>66</v>
      </c>
      <c r="S26" s="107"/>
      <c r="T26" s="59"/>
      <c r="U26" s="114"/>
      <c r="V26" s="107"/>
      <c r="W26" s="59"/>
      <c r="X26" s="114"/>
      <c r="Y26" s="107"/>
      <c r="Z26" s="59"/>
      <c r="AA26" s="114"/>
      <c r="AB26" s="21">
        <v>311.61</v>
      </c>
      <c r="AC26" s="133" t="s">
        <v>213</v>
      </c>
      <c r="AD26" s="129" t="s">
        <v>214</v>
      </c>
      <c r="AE26" s="129" t="s">
        <v>215</v>
      </c>
      <c r="AF26" s="129" t="s">
        <v>216</v>
      </c>
      <c r="AG26" s="135">
        <v>130</v>
      </c>
      <c r="AH26" s="135">
        <v>34441</v>
      </c>
      <c r="AL26">
        <v>45</v>
      </c>
      <c r="AM26" s="44"/>
      <c r="AN26">
        <v>60</v>
      </c>
    </row>
    <row r="27" spans="1:40" x14ac:dyDescent="0.2">
      <c r="A27" s="103">
        <v>36670</v>
      </c>
      <c r="B27" s="3">
        <v>182</v>
      </c>
      <c r="C27" s="8">
        <v>50</v>
      </c>
      <c r="D27" s="3">
        <v>180</v>
      </c>
      <c r="E27" s="4">
        <v>50</v>
      </c>
      <c r="F27" s="3">
        <v>133.47999999999999</v>
      </c>
      <c r="G27" s="3">
        <v>202</v>
      </c>
      <c r="H27" s="124">
        <v>132.86000000000001</v>
      </c>
      <c r="I27" s="124">
        <v>51.28</v>
      </c>
      <c r="J27" s="124">
        <v>133.47999999999999</v>
      </c>
      <c r="K27" s="124">
        <v>51.28</v>
      </c>
      <c r="L27" s="102">
        <f t="shared" si="0"/>
        <v>36670</v>
      </c>
      <c r="M27" s="107">
        <v>60</v>
      </c>
      <c r="N27" s="59">
        <v>60</v>
      </c>
      <c r="O27" s="114">
        <v>70</v>
      </c>
      <c r="P27" s="59">
        <v>52</v>
      </c>
      <c r="Q27" s="59">
        <v>54</v>
      </c>
      <c r="R27" s="59">
        <v>66</v>
      </c>
      <c r="S27" s="107">
        <v>63</v>
      </c>
      <c r="T27" s="59">
        <v>70</v>
      </c>
      <c r="U27" s="114">
        <v>85</v>
      </c>
      <c r="V27" s="107">
        <v>76</v>
      </c>
      <c r="W27" s="59">
        <v>84.5</v>
      </c>
      <c r="X27" s="114">
        <v>95</v>
      </c>
      <c r="Y27" s="107">
        <v>55</v>
      </c>
      <c r="Z27" s="59">
        <v>56</v>
      </c>
      <c r="AA27" s="114">
        <v>48</v>
      </c>
      <c r="AB27" s="21">
        <v>133.47</v>
      </c>
      <c r="AC27" s="133" t="s">
        <v>140</v>
      </c>
      <c r="AD27" s="129" t="s">
        <v>217</v>
      </c>
      <c r="AE27" s="129" t="s">
        <v>128</v>
      </c>
      <c r="AF27" s="129" t="s">
        <v>218</v>
      </c>
      <c r="AG27" s="135">
        <v>122</v>
      </c>
      <c r="AH27" s="135">
        <v>32359</v>
      </c>
      <c r="AJ27" s="49"/>
      <c r="AL27">
        <v>45</v>
      </c>
      <c r="AM27" s="44"/>
      <c r="AN27">
        <v>60</v>
      </c>
    </row>
    <row r="28" spans="1:40" x14ac:dyDescent="0.2">
      <c r="A28" s="103">
        <v>36671</v>
      </c>
      <c r="B28" s="3">
        <v>60</v>
      </c>
      <c r="C28" s="8">
        <v>41</v>
      </c>
      <c r="D28" s="3">
        <v>60</v>
      </c>
      <c r="E28" s="4">
        <v>41</v>
      </c>
      <c r="F28" s="3">
        <v>58.89</v>
      </c>
      <c r="G28" s="3">
        <v>72</v>
      </c>
      <c r="H28" s="124">
        <v>58.89</v>
      </c>
      <c r="I28" s="124">
        <v>70</v>
      </c>
      <c r="J28" s="124">
        <v>58.89</v>
      </c>
      <c r="K28" s="124">
        <v>70</v>
      </c>
      <c r="L28" s="102">
        <f t="shared" si="0"/>
        <v>36671</v>
      </c>
      <c r="M28" s="107">
        <v>67.5</v>
      </c>
      <c r="N28" s="59">
        <v>67.5</v>
      </c>
      <c r="O28" s="114">
        <v>83</v>
      </c>
      <c r="P28" s="59">
        <v>60</v>
      </c>
      <c r="Q28" s="59">
        <v>62</v>
      </c>
      <c r="R28" s="59">
        <v>72</v>
      </c>
      <c r="S28" s="107">
        <v>70</v>
      </c>
      <c r="T28" s="59">
        <v>78.5</v>
      </c>
      <c r="U28" s="114">
        <v>90</v>
      </c>
      <c r="V28" s="107">
        <v>80</v>
      </c>
      <c r="W28" s="59">
        <v>87.5</v>
      </c>
      <c r="X28" s="114">
        <v>98</v>
      </c>
      <c r="Y28" s="107">
        <v>55</v>
      </c>
      <c r="Z28" s="59">
        <v>56</v>
      </c>
      <c r="AA28" s="114">
        <v>50</v>
      </c>
      <c r="AB28" s="21">
        <v>58.89</v>
      </c>
      <c r="AC28" s="131"/>
      <c r="AD28" s="132"/>
      <c r="AE28" s="129"/>
      <c r="AF28" s="129"/>
      <c r="AG28" s="135">
        <v>104</v>
      </c>
      <c r="AH28" s="135">
        <v>30573</v>
      </c>
      <c r="AJ28" s="49"/>
      <c r="AL28">
        <v>70</v>
      </c>
      <c r="AM28" s="44"/>
      <c r="AN28">
        <v>80</v>
      </c>
    </row>
    <row r="29" spans="1:40" x14ac:dyDescent="0.2">
      <c r="A29" s="103">
        <v>36672</v>
      </c>
      <c r="B29" s="3">
        <v>60</v>
      </c>
      <c r="C29" s="8">
        <v>41</v>
      </c>
      <c r="D29" s="3">
        <v>60</v>
      </c>
      <c r="E29" s="4">
        <v>41</v>
      </c>
      <c r="F29" s="3">
        <v>53</v>
      </c>
      <c r="G29" s="3">
        <v>72</v>
      </c>
      <c r="H29" s="124">
        <v>53</v>
      </c>
      <c r="I29" s="124">
        <v>73</v>
      </c>
      <c r="J29" s="124">
        <v>53</v>
      </c>
      <c r="K29" s="124">
        <v>72.599999999999994</v>
      </c>
      <c r="L29" s="102">
        <f t="shared" si="0"/>
        <v>36672</v>
      </c>
      <c r="M29" s="107"/>
      <c r="N29" s="59"/>
      <c r="O29" s="114"/>
      <c r="P29" s="59">
        <v>65</v>
      </c>
      <c r="Q29" s="59">
        <v>66</v>
      </c>
      <c r="R29" s="59">
        <v>76</v>
      </c>
      <c r="S29" s="107">
        <v>72</v>
      </c>
      <c r="T29" s="59">
        <v>80</v>
      </c>
      <c r="U29" s="114"/>
      <c r="V29" s="107">
        <v>83</v>
      </c>
      <c r="W29" s="59">
        <v>90</v>
      </c>
      <c r="X29" s="114">
        <v>100</v>
      </c>
      <c r="Y29" s="107">
        <v>56</v>
      </c>
      <c r="Z29" s="59">
        <v>57.5</v>
      </c>
      <c r="AA29" s="114">
        <v>52</v>
      </c>
      <c r="AB29" s="21">
        <v>53</v>
      </c>
      <c r="AC29" s="131"/>
      <c r="AD29" s="132"/>
      <c r="AE29" s="129"/>
      <c r="AF29" s="129"/>
      <c r="AG29" s="135">
        <v>105</v>
      </c>
      <c r="AH29" s="135">
        <v>30968</v>
      </c>
      <c r="AJ29" s="49"/>
      <c r="AL29">
        <v>70</v>
      </c>
      <c r="AM29" s="44"/>
      <c r="AN29">
        <v>80</v>
      </c>
    </row>
    <row r="30" spans="1:40" x14ac:dyDescent="0.2">
      <c r="A30" s="103">
        <v>36673</v>
      </c>
      <c r="B30" s="3">
        <v>60</v>
      </c>
      <c r="C30" s="8">
        <v>41</v>
      </c>
      <c r="D30" s="3">
        <v>60</v>
      </c>
      <c r="E30" s="4">
        <v>41</v>
      </c>
      <c r="F30" s="3">
        <v>44.03</v>
      </c>
      <c r="G30" s="3">
        <v>72</v>
      </c>
      <c r="H30" s="124">
        <v>43.75</v>
      </c>
      <c r="I30" s="124">
        <v>74.81</v>
      </c>
      <c r="J30" s="124">
        <v>44.03</v>
      </c>
      <c r="K30" s="124">
        <v>74.81</v>
      </c>
      <c r="L30" s="102">
        <f t="shared" si="0"/>
        <v>36673</v>
      </c>
      <c r="M30" s="107"/>
      <c r="N30" s="59"/>
      <c r="O30" s="114"/>
      <c r="P30" s="59"/>
      <c r="Q30" s="59"/>
      <c r="R30" s="59"/>
      <c r="S30" s="107"/>
      <c r="T30" s="59"/>
      <c r="U30" s="114"/>
      <c r="V30" s="107"/>
      <c r="W30" s="59"/>
      <c r="X30" s="114"/>
      <c r="Y30" s="107"/>
      <c r="Z30" s="59"/>
      <c r="AA30" s="114"/>
      <c r="AB30" s="21">
        <v>43.99</v>
      </c>
      <c r="AC30" s="131"/>
      <c r="AD30" s="132"/>
      <c r="AE30" s="129"/>
      <c r="AF30" s="129"/>
      <c r="AG30" s="135">
        <v>87</v>
      </c>
      <c r="AH30" s="135">
        <v>28974</v>
      </c>
      <c r="AJ30" s="49"/>
      <c r="AM30" s="44"/>
    </row>
    <row r="31" spans="1:40" x14ac:dyDescent="0.2">
      <c r="A31" s="103">
        <v>36674</v>
      </c>
      <c r="B31" s="3"/>
      <c r="C31" s="8">
        <v>46.5</v>
      </c>
      <c r="D31" s="3"/>
      <c r="E31" s="4">
        <v>47</v>
      </c>
      <c r="F31" s="3"/>
      <c r="G31" s="3"/>
      <c r="H31" s="124"/>
      <c r="I31" s="124"/>
      <c r="J31" s="124"/>
      <c r="K31" s="124"/>
      <c r="L31" s="102">
        <f t="shared" si="0"/>
        <v>36674</v>
      </c>
      <c r="M31" s="107"/>
      <c r="N31" s="59"/>
      <c r="O31" s="114"/>
      <c r="P31" s="59"/>
      <c r="Q31" s="59"/>
      <c r="R31" s="59"/>
      <c r="S31" s="107"/>
      <c r="T31" s="59"/>
      <c r="U31" s="114"/>
      <c r="V31" s="107"/>
      <c r="W31" s="59"/>
      <c r="X31" s="114"/>
      <c r="Y31" s="107"/>
      <c r="Z31" s="59"/>
      <c r="AA31" s="114"/>
      <c r="AB31" s="21"/>
      <c r="AC31" s="131"/>
      <c r="AD31" s="132"/>
      <c r="AE31" s="129"/>
      <c r="AF31" s="129"/>
      <c r="AG31" s="135"/>
      <c r="AH31" s="135"/>
      <c r="AI31" s="48"/>
      <c r="AJ31" s="48"/>
      <c r="AL31">
        <f>AVERAGE(AL23:AL29)</f>
        <v>61</v>
      </c>
      <c r="AM31" s="44"/>
      <c r="AN31">
        <f>AVERAGE(AN23:AN29)</f>
        <v>87</v>
      </c>
    </row>
    <row r="32" spans="1:40" x14ac:dyDescent="0.2">
      <c r="A32" s="103">
        <v>36675</v>
      </c>
      <c r="B32" s="3"/>
      <c r="C32" s="8">
        <v>46.5</v>
      </c>
      <c r="D32" s="3"/>
      <c r="E32" s="4">
        <v>47</v>
      </c>
      <c r="F32" s="3"/>
      <c r="G32" s="3"/>
      <c r="H32" s="124"/>
      <c r="I32" s="124"/>
      <c r="J32" s="124"/>
      <c r="K32" s="124"/>
      <c r="L32" s="102">
        <f t="shared" si="0"/>
        <v>36675</v>
      </c>
      <c r="M32" s="107"/>
      <c r="N32" s="59"/>
      <c r="O32" s="114"/>
      <c r="P32" s="59"/>
      <c r="Q32" s="59"/>
      <c r="R32" s="59"/>
      <c r="S32" s="107"/>
      <c r="T32" s="59"/>
      <c r="U32" s="114"/>
      <c r="V32" s="107"/>
      <c r="W32" s="59"/>
      <c r="X32" s="114"/>
      <c r="Y32" s="107"/>
      <c r="Z32" s="59"/>
      <c r="AA32" s="114"/>
      <c r="AB32" s="21"/>
      <c r="AC32" s="133" t="s">
        <v>220</v>
      </c>
      <c r="AD32" s="129" t="s">
        <v>221</v>
      </c>
      <c r="AE32" s="129" t="s">
        <v>222</v>
      </c>
      <c r="AF32" s="129" t="s">
        <v>223</v>
      </c>
      <c r="AG32" s="135"/>
      <c r="AH32" s="135"/>
      <c r="AI32" s="22"/>
      <c r="AJ32" s="48"/>
      <c r="AM32" s="44"/>
    </row>
    <row r="33" spans="1:39" x14ac:dyDescent="0.2">
      <c r="A33" s="103">
        <v>36676</v>
      </c>
      <c r="B33" s="3">
        <v>80</v>
      </c>
      <c r="C33" s="8">
        <v>45</v>
      </c>
      <c r="D33" s="3">
        <v>77</v>
      </c>
      <c r="E33" s="4">
        <v>45</v>
      </c>
      <c r="F33" s="3">
        <v>59.91</v>
      </c>
      <c r="G33" s="3">
        <v>90</v>
      </c>
      <c r="H33" s="124">
        <v>60.16</v>
      </c>
      <c r="I33" s="124">
        <v>77.92</v>
      </c>
      <c r="J33" s="124">
        <v>59.91</v>
      </c>
      <c r="K33" s="124">
        <v>77.92</v>
      </c>
      <c r="L33" s="140">
        <f t="shared" si="0"/>
        <v>36676</v>
      </c>
      <c r="M33" s="107"/>
      <c r="N33" s="59"/>
      <c r="O33" s="114"/>
      <c r="P33" s="59">
        <v>71</v>
      </c>
      <c r="Q33" s="59">
        <v>70</v>
      </c>
      <c r="R33" s="59">
        <v>79</v>
      </c>
      <c r="S33" s="107"/>
      <c r="T33" s="59"/>
      <c r="U33" s="114"/>
      <c r="V33" s="107"/>
      <c r="W33" s="59"/>
      <c r="X33" s="114"/>
      <c r="Y33" s="107"/>
      <c r="Z33" s="59"/>
      <c r="AA33" s="114"/>
      <c r="AB33" s="21">
        <v>59.91</v>
      </c>
      <c r="AC33" s="133" t="s">
        <v>224</v>
      </c>
      <c r="AD33" s="129" t="s">
        <v>225</v>
      </c>
      <c r="AE33" s="129" t="s">
        <v>128</v>
      </c>
      <c r="AF33" s="129" t="s">
        <v>208</v>
      </c>
      <c r="AG33" s="135">
        <v>139</v>
      </c>
      <c r="AH33" s="135">
        <v>31788</v>
      </c>
      <c r="AI33" s="48"/>
      <c r="AJ33" s="48"/>
      <c r="AM33" s="44"/>
    </row>
    <row r="34" spans="1:39" x14ac:dyDescent="0.2">
      <c r="A34" s="103">
        <v>36677</v>
      </c>
      <c r="B34" s="5">
        <v>67</v>
      </c>
      <c r="C34" s="9">
        <v>45</v>
      </c>
      <c r="D34" s="5">
        <v>65</v>
      </c>
      <c r="E34" s="9">
        <v>45</v>
      </c>
      <c r="F34" s="5">
        <v>58.19</v>
      </c>
      <c r="G34" s="5">
        <v>77</v>
      </c>
      <c r="H34" s="5">
        <v>60</v>
      </c>
      <c r="I34" s="5">
        <v>80</v>
      </c>
      <c r="J34" s="5">
        <v>58.19</v>
      </c>
      <c r="K34" s="125">
        <v>80</v>
      </c>
      <c r="L34" s="140">
        <f t="shared" si="0"/>
        <v>36677</v>
      </c>
      <c r="M34" s="120"/>
      <c r="N34" s="119"/>
      <c r="O34" s="119"/>
      <c r="P34" s="120">
        <v>71</v>
      </c>
      <c r="Q34" s="119">
        <v>70</v>
      </c>
      <c r="R34" s="119">
        <v>78</v>
      </c>
      <c r="S34" s="120"/>
      <c r="T34" s="119"/>
      <c r="U34" s="119"/>
      <c r="V34" s="120"/>
      <c r="W34" s="119"/>
      <c r="X34" s="119"/>
      <c r="Y34" s="120"/>
      <c r="Z34" s="119"/>
      <c r="AA34" s="118"/>
      <c r="AB34" s="141">
        <v>58.19</v>
      </c>
      <c r="AC34" s="133" t="s">
        <v>226</v>
      </c>
      <c r="AD34" s="129" t="s">
        <v>227</v>
      </c>
      <c r="AE34" s="129" t="s">
        <v>228</v>
      </c>
      <c r="AF34" s="129" t="s">
        <v>229</v>
      </c>
      <c r="AG34" s="135"/>
      <c r="AH34" s="135">
        <v>31701</v>
      </c>
      <c r="AI34" s="48"/>
      <c r="AJ34" s="48"/>
      <c r="AM34" s="44"/>
    </row>
    <row r="35" spans="1:39" x14ac:dyDescent="0.2">
      <c r="A35" s="81"/>
      <c r="B35" t="s">
        <v>41</v>
      </c>
      <c r="D35" t="s">
        <v>40</v>
      </c>
      <c r="F35" t="s">
        <v>47</v>
      </c>
      <c r="G35" t="s">
        <v>42</v>
      </c>
      <c r="H35" t="s">
        <v>46</v>
      </c>
      <c r="I35" t="s">
        <v>148</v>
      </c>
      <c r="J35" t="s">
        <v>45</v>
      </c>
      <c r="K35" t="s">
        <v>147</v>
      </c>
      <c r="AB35" s="44"/>
      <c r="AC35" s="45"/>
      <c r="AG35" s="136"/>
      <c r="AH35" s="136"/>
      <c r="AI35" s="48"/>
      <c r="AJ35" s="48"/>
    </row>
    <row r="36" spans="1:39" x14ac:dyDescent="0.2">
      <c r="A36" s="81" t="s">
        <v>57</v>
      </c>
      <c r="B36" s="21">
        <f>AVERAGE(B4:B33)</f>
        <v>59.78</v>
      </c>
      <c r="C36" s="21">
        <f>AVERAGE(C4:C33)</f>
        <v>33.68333333333333</v>
      </c>
      <c r="D36" s="21">
        <f>AVERAGE(D4:D33)</f>
        <v>59.27</v>
      </c>
      <c r="E36" s="21">
        <f>AVERAGE(E4:E33)</f>
        <v>32.825000000000003</v>
      </c>
      <c r="F36" s="21">
        <f t="shared" ref="F36:K36" si="1">AVERAGE(F4:F33)</f>
        <v>59.886800000000015</v>
      </c>
      <c r="G36" s="21">
        <f t="shared" si="1"/>
        <v>70.61</v>
      </c>
      <c r="H36" s="21">
        <f t="shared" si="1"/>
        <v>70.352000000000004</v>
      </c>
      <c r="I36" s="21">
        <f t="shared" si="1"/>
        <v>90.894799999999989</v>
      </c>
      <c r="J36" s="21">
        <f t="shared" si="1"/>
        <v>59.904000000000003</v>
      </c>
      <c r="K36" s="21">
        <f t="shared" si="1"/>
        <v>66.65679999999999</v>
      </c>
      <c r="AA36" t="s">
        <v>57</v>
      </c>
      <c r="AB36" s="21">
        <f>AVERAGE(AB4:AB35)</f>
        <v>59.697692307692321</v>
      </c>
      <c r="AC36" s="21"/>
      <c r="AG36" s="83">
        <f>AVERAGE(AG4:AG35)</f>
        <v>146.6</v>
      </c>
      <c r="AH36" s="136">
        <f>AVERAGE(AH4:AH35)</f>
        <v>29912.115384615383</v>
      </c>
      <c r="AI36" s="49"/>
      <c r="AJ36" s="49"/>
    </row>
    <row r="37" spans="1:39" x14ac:dyDescent="0.2">
      <c r="A37" s="81" t="s">
        <v>137</v>
      </c>
      <c r="B37" s="21">
        <f>MIN(B4:B33)</f>
        <v>30.75</v>
      </c>
      <c r="C37" s="21">
        <f>MIN(C4:C33)</f>
        <v>16.5</v>
      </c>
      <c r="D37" s="21">
        <f>MIN(D4:D33)</f>
        <v>34</v>
      </c>
      <c r="E37" s="21">
        <f>MIN(E4:E33)</f>
        <v>17</v>
      </c>
      <c r="F37" s="21">
        <f t="shared" ref="F37:K37" si="2">MIN(F4:F33)</f>
        <v>28</v>
      </c>
      <c r="G37" s="21">
        <f t="shared" si="2"/>
        <v>39</v>
      </c>
      <c r="H37" s="21">
        <f t="shared" si="2"/>
        <v>28</v>
      </c>
      <c r="I37" s="21">
        <f t="shared" si="2"/>
        <v>23</v>
      </c>
      <c r="J37" s="21">
        <f t="shared" si="2"/>
        <v>28</v>
      </c>
      <c r="K37" s="21">
        <f t="shared" si="2"/>
        <v>18</v>
      </c>
      <c r="AB37" s="21"/>
      <c r="AC37" s="21"/>
      <c r="AF37" s="44"/>
      <c r="AG37" s="83"/>
      <c r="AH37" s="49"/>
      <c r="AI37" s="49"/>
    </row>
    <row r="38" spans="1:39" x14ac:dyDescent="0.2">
      <c r="A38" s="81" t="s">
        <v>138</v>
      </c>
      <c r="B38" s="21">
        <f>MAX(B4:B33)</f>
        <v>182</v>
      </c>
      <c r="C38" s="21">
        <f>MAX(C4:C33)</f>
        <v>50</v>
      </c>
      <c r="D38" s="21">
        <f>MAX(D4:D33)</f>
        <v>180</v>
      </c>
      <c r="E38" s="21">
        <f>MAX(E4:E33)</f>
        <v>50</v>
      </c>
      <c r="F38" s="21">
        <f t="shared" ref="F38:K38" si="3">MAX(F4:F33)</f>
        <v>311.62</v>
      </c>
      <c r="G38" s="21">
        <f t="shared" si="3"/>
        <v>202</v>
      </c>
      <c r="H38" s="21">
        <f t="shared" si="3"/>
        <v>320.49</v>
      </c>
      <c r="I38" s="21">
        <f t="shared" si="3"/>
        <v>341</v>
      </c>
      <c r="J38" s="21">
        <f t="shared" si="3"/>
        <v>311.62</v>
      </c>
      <c r="K38" s="21">
        <f t="shared" si="3"/>
        <v>308.93</v>
      </c>
      <c r="AB38" s="21"/>
      <c r="AC38" s="21"/>
      <c r="AF38" s="44"/>
      <c r="AG38" s="83"/>
      <c r="AH38" s="49"/>
      <c r="AI38" s="49"/>
    </row>
    <row r="39" spans="1:39" ht="12" customHeight="1" x14ac:dyDescent="0.2">
      <c r="X39" s="44"/>
      <c r="Y39" s="45"/>
      <c r="AB39" s="44"/>
      <c r="AC39" s="45"/>
      <c r="AD39" s="48"/>
      <c r="AE39" s="48"/>
    </row>
    <row r="40" spans="1:39" x14ac:dyDescent="0.2">
      <c r="B40" s="1" t="s">
        <v>86</v>
      </c>
      <c r="H40" s="1" t="s">
        <v>83</v>
      </c>
      <c r="K40" s="21"/>
      <c r="M40" s="21"/>
      <c r="N40" s="1" t="s">
        <v>84</v>
      </c>
      <c r="T40" s="1" t="s">
        <v>11</v>
      </c>
      <c r="Z40" s="1" t="s">
        <v>22</v>
      </c>
      <c r="AF40" s="1" t="s">
        <v>219</v>
      </c>
    </row>
    <row r="41" spans="1:39" x14ac:dyDescent="0.2">
      <c r="B41" s="13" t="s">
        <v>2</v>
      </c>
      <c r="C41" s="2"/>
      <c r="D41" s="14" t="s">
        <v>3</v>
      </c>
      <c r="E41" s="7"/>
      <c r="F41" s="13" t="s">
        <v>4</v>
      </c>
      <c r="G41" s="7"/>
      <c r="H41" s="13" t="s">
        <v>2</v>
      </c>
      <c r="I41" s="2"/>
      <c r="J41" s="14" t="s">
        <v>3</v>
      </c>
      <c r="K41" s="7"/>
      <c r="L41" s="13" t="s">
        <v>4</v>
      </c>
      <c r="M41" s="7"/>
      <c r="N41" s="13" t="s">
        <v>2</v>
      </c>
      <c r="O41" s="2"/>
      <c r="P41" s="14" t="s">
        <v>3</v>
      </c>
      <c r="Q41" s="7"/>
      <c r="R41" s="13" t="s">
        <v>4</v>
      </c>
      <c r="S41" s="7"/>
      <c r="T41" s="13" t="s">
        <v>2</v>
      </c>
      <c r="U41" s="2"/>
      <c r="V41" s="14" t="s">
        <v>3</v>
      </c>
      <c r="W41" s="7"/>
      <c r="X41" s="13" t="s">
        <v>4</v>
      </c>
      <c r="Y41" s="7"/>
      <c r="Z41" s="13" t="s">
        <v>2</v>
      </c>
      <c r="AA41" s="2"/>
      <c r="AB41" s="14" t="s">
        <v>3</v>
      </c>
      <c r="AC41" s="7"/>
      <c r="AD41" s="13" t="s">
        <v>4</v>
      </c>
      <c r="AE41" s="7"/>
      <c r="AF41" s="13" t="s">
        <v>2</v>
      </c>
      <c r="AG41" s="2"/>
      <c r="AH41" s="14" t="s">
        <v>3</v>
      </c>
      <c r="AI41" s="7"/>
      <c r="AJ41" s="13" t="s">
        <v>4</v>
      </c>
      <c r="AK41" s="7"/>
    </row>
    <row r="42" spans="1:39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2" t="s">
        <v>1</v>
      </c>
      <c r="N42" s="10" t="s">
        <v>0</v>
      </c>
      <c r="O42" s="11" t="s">
        <v>1</v>
      </c>
      <c r="P42" s="12" t="s">
        <v>0</v>
      </c>
      <c r="Q42" s="12" t="s">
        <v>1</v>
      </c>
      <c r="R42" s="10" t="s">
        <v>0</v>
      </c>
      <c r="S42" s="12" t="s">
        <v>1</v>
      </c>
      <c r="T42" s="10" t="s">
        <v>0</v>
      </c>
      <c r="U42" s="11" t="s">
        <v>1</v>
      </c>
      <c r="V42" s="12" t="s">
        <v>0</v>
      </c>
      <c r="W42" s="12" t="s">
        <v>1</v>
      </c>
      <c r="X42" s="10" t="s">
        <v>0</v>
      </c>
      <c r="Y42" s="12" t="s">
        <v>1</v>
      </c>
      <c r="Z42" s="10" t="s">
        <v>0</v>
      </c>
      <c r="AA42" s="11" t="s">
        <v>1</v>
      </c>
      <c r="AB42" s="12" t="s">
        <v>0</v>
      </c>
      <c r="AC42" s="12" t="s">
        <v>1</v>
      </c>
      <c r="AD42" s="10" t="s">
        <v>0</v>
      </c>
      <c r="AE42" s="12" t="s">
        <v>1</v>
      </c>
      <c r="AF42" s="10" t="s">
        <v>0</v>
      </c>
      <c r="AG42" s="11" t="s">
        <v>1</v>
      </c>
      <c r="AH42" s="12" t="s">
        <v>0</v>
      </c>
      <c r="AI42" s="12" t="s">
        <v>1</v>
      </c>
      <c r="AJ42" s="10" t="s">
        <v>0</v>
      </c>
      <c r="AK42" s="12" t="s">
        <v>1</v>
      </c>
    </row>
    <row r="43" spans="1:39" x14ac:dyDescent="0.2">
      <c r="B43" s="107">
        <v>65</v>
      </c>
      <c r="C43" s="114">
        <v>70</v>
      </c>
      <c r="D43" s="59">
        <v>66</v>
      </c>
      <c r="E43" s="59">
        <v>68</v>
      </c>
      <c r="F43" s="107"/>
      <c r="G43" s="59"/>
      <c r="H43" s="112"/>
      <c r="I43" s="113"/>
      <c r="J43" s="115"/>
      <c r="K43" s="115"/>
      <c r="L43" s="112"/>
      <c r="M43" s="115"/>
      <c r="N43" s="112"/>
      <c r="O43" s="113"/>
      <c r="P43" s="112"/>
      <c r="Q43" s="115"/>
      <c r="R43" s="112"/>
      <c r="S43" s="113"/>
      <c r="T43" s="112"/>
      <c r="U43" s="113"/>
      <c r="V43" s="112"/>
      <c r="W43" s="115"/>
      <c r="X43" s="112"/>
      <c r="Y43" s="113"/>
      <c r="Z43" s="112"/>
      <c r="AA43" s="113"/>
      <c r="AB43" s="112"/>
      <c r="AC43" s="115"/>
      <c r="AD43" s="112"/>
      <c r="AE43" s="113"/>
      <c r="AF43" s="56"/>
      <c r="AG43" s="106"/>
      <c r="AH43" s="56"/>
      <c r="AI43" s="105"/>
      <c r="AJ43" s="56"/>
      <c r="AK43" s="106"/>
    </row>
    <row r="44" spans="1:39" x14ac:dyDescent="0.2">
      <c r="B44" s="128">
        <v>68</v>
      </c>
      <c r="C44" s="114">
        <v>70</v>
      </c>
      <c r="D44" s="59">
        <v>70</v>
      </c>
      <c r="E44" s="59">
        <v>72</v>
      </c>
      <c r="F44" s="107"/>
      <c r="G44" s="114"/>
      <c r="H44" s="107"/>
      <c r="I44" s="114"/>
      <c r="J44" s="59"/>
      <c r="K44" s="59"/>
      <c r="L44" s="107"/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07"/>
      <c r="Y44" s="114"/>
      <c r="Z44" s="107"/>
      <c r="AA44" s="114"/>
      <c r="AB44" s="107"/>
      <c r="AC44" s="59"/>
      <c r="AD44" s="107"/>
      <c r="AE44" s="114"/>
      <c r="AF44" s="3"/>
      <c r="AG44" s="4"/>
      <c r="AH44" s="3"/>
      <c r="AI44" s="8"/>
      <c r="AJ44" s="3"/>
      <c r="AK44" s="4"/>
    </row>
    <row r="45" spans="1:39" x14ac:dyDescent="0.2">
      <c r="B45" s="107"/>
      <c r="C45" s="114"/>
      <c r="D45" s="59"/>
      <c r="E45" s="59"/>
      <c r="F45" s="107"/>
      <c r="G45" s="59"/>
      <c r="H45" s="107"/>
      <c r="I45" s="114"/>
      <c r="J45" s="59"/>
      <c r="K45" s="59"/>
      <c r="L45" s="107"/>
      <c r="M45" s="59"/>
      <c r="N45" s="107"/>
      <c r="O45" s="114"/>
      <c r="P45" s="107"/>
      <c r="Q45" s="59"/>
      <c r="R45" s="107"/>
      <c r="S45" s="114"/>
      <c r="T45" s="107"/>
      <c r="U45" s="114"/>
      <c r="V45" s="107"/>
      <c r="W45" s="59"/>
      <c r="X45" s="107"/>
      <c r="Y45" s="114"/>
      <c r="Z45" s="107"/>
      <c r="AA45" s="114"/>
      <c r="AB45" s="107"/>
      <c r="AC45" s="59"/>
      <c r="AD45" s="116"/>
      <c r="AE45" s="114"/>
      <c r="AF45" s="3"/>
      <c r="AG45" s="4"/>
      <c r="AH45" s="107"/>
      <c r="AI45" s="8"/>
      <c r="AJ45" s="114"/>
      <c r="AK45" s="4"/>
    </row>
    <row r="46" spans="1:39" x14ac:dyDescent="0.2">
      <c r="B46" s="107"/>
      <c r="C46" s="114"/>
      <c r="D46" s="59"/>
      <c r="E46" s="59"/>
      <c r="F46" s="107"/>
      <c r="G46" s="59"/>
      <c r="H46" s="107"/>
      <c r="I46" s="114"/>
      <c r="J46" s="59"/>
      <c r="K46" s="59"/>
      <c r="L46" s="107"/>
      <c r="M46" s="59"/>
      <c r="N46" s="107"/>
      <c r="O46" s="114"/>
      <c r="P46" s="59"/>
      <c r="Q46" s="59"/>
      <c r="R46" s="107"/>
      <c r="S46" s="114"/>
      <c r="T46" s="107"/>
      <c r="U46" s="114"/>
      <c r="V46" s="59"/>
      <c r="W46" s="59"/>
      <c r="X46" s="107"/>
      <c r="Y46" s="114"/>
      <c r="Z46" s="107"/>
      <c r="AA46" s="114"/>
      <c r="AB46" s="59"/>
      <c r="AC46" s="59"/>
      <c r="AD46" s="107"/>
      <c r="AE46" s="114"/>
      <c r="AF46" s="3"/>
      <c r="AG46" s="4"/>
      <c r="AH46" s="8"/>
      <c r="AI46" s="8"/>
      <c r="AJ46" s="3"/>
      <c r="AK46" s="4"/>
    </row>
    <row r="47" spans="1:39" x14ac:dyDescent="0.2">
      <c r="B47" s="117"/>
      <c r="C47" s="118"/>
      <c r="D47" s="119"/>
      <c r="E47" s="119"/>
      <c r="F47" s="120"/>
      <c r="G47" s="119"/>
      <c r="H47" s="117"/>
      <c r="I47" s="118"/>
      <c r="J47" s="119"/>
      <c r="K47" s="119"/>
      <c r="L47" s="120"/>
      <c r="M47" s="119"/>
      <c r="N47" s="120"/>
      <c r="O47" s="118"/>
      <c r="P47" s="120"/>
      <c r="Q47" s="119"/>
      <c r="R47" s="120"/>
      <c r="S47" s="118"/>
      <c r="T47" s="120"/>
      <c r="U47" s="118"/>
      <c r="V47" s="120"/>
      <c r="W47" s="119"/>
      <c r="X47" s="120"/>
      <c r="Y47" s="118"/>
      <c r="Z47" s="120"/>
      <c r="AA47" s="118"/>
      <c r="AB47" s="120"/>
      <c r="AC47" s="119"/>
      <c r="AD47" s="120"/>
      <c r="AE47" s="118"/>
      <c r="AF47" s="5"/>
      <c r="AG47" s="6"/>
      <c r="AH47" s="5"/>
      <c r="AI47" s="9"/>
      <c r="AJ47" s="5"/>
      <c r="AK47" s="6"/>
    </row>
    <row r="48" spans="1:39" x14ac:dyDescent="0.2">
      <c r="X48" s="44"/>
      <c r="Y48" s="45"/>
      <c r="Z48" s="21"/>
      <c r="AD48" s="21"/>
    </row>
    <row r="49" spans="2:31" x14ac:dyDescent="0.2">
      <c r="B49" s="15"/>
      <c r="X49" s="44"/>
      <c r="Y49" s="45"/>
      <c r="Z49" s="21"/>
      <c r="AA49" s="21"/>
      <c r="AC49" s="45"/>
      <c r="AD49" s="21"/>
      <c r="AE49" s="21"/>
    </row>
    <row r="50" spans="2:31" x14ac:dyDescent="0.2">
      <c r="B50" s="16" t="s">
        <v>30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X50" s="44"/>
      <c r="Y50" s="45"/>
      <c r="AC50" s="45"/>
    </row>
    <row r="51" spans="2:31" x14ac:dyDescent="0.2">
      <c r="B51" s="18"/>
      <c r="C51" s="17" t="s">
        <v>12</v>
      </c>
      <c r="D51" s="17" t="s">
        <v>13</v>
      </c>
      <c r="E51" s="17" t="s">
        <v>14</v>
      </c>
      <c r="F51" s="17" t="s">
        <v>15</v>
      </c>
      <c r="G51" s="17" t="s">
        <v>18</v>
      </c>
      <c r="H51" s="17" t="s">
        <v>19</v>
      </c>
      <c r="I51" s="17" t="s">
        <v>20</v>
      </c>
      <c r="J51" s="17" t="s">
        <v>21</v>
      </c>
      <c r="K51" s="17" t="s">
        <v>6</v>
      </c>
      <c r="L51" s="17" t="s">
        <v>7</v>
      </c>
      <c r="M51" s="17" t="s">
        <v>8</v>
      </c>
      <c r="N51" s="17" t="s">
        <v>9</v>
      </c>
      <c r="O51" s="31" t="s">
        <v>5</v>
      </c>
      <c r="P51" s="31" t="s">
        <v>10</v>
      </c>
      <c r="Q51" s="31" t="s">
        <v>11</v>
      </c>
      <c r="R51" s="31" t="s">
        <v>22</v>
      </c>
    </row>
    <row r="52" spans="2:31" x14ac:dyDescent="0.2">
      <c r="B52" s="58" t="s">
        <v>54</v>
      </c>
      <c r="C52" s="73">
        <v>24.14</v>
      </c>
      <c r="D52" s="74">
        <v>21.31</v>
      </c>
      <c r="E52" s="74">
        <v>21.22</v>
      </c>
      <c r="F52" s="74">
        <v>26.71</v>
      </c>
      <c r="G52" s="74">
        <v>28.1</v>
      </c>
      <c r="H52" s="74">
        <v>32.57</v>
      </c>
      <c r="I52" s="74">
        <v>41.58</v>
      </c>
      <c r="J52" s="74">
        <v>42.51</v>
      </c>
      <c r="K52" s="74">
        <v>33.340000000000003</v>
      </c>
      <c r="L52" s="74">
        <v>41.06</v>
      </c>
      <c r="M52" s="74">
        <v>33.71</v>
      </c>
      <c r="N52" s="75"/>
      <c r="O52" s="60">
        <f>AVERAGE(C52:E52)</f>
        <v>22.223333333333333</v>
      </c>
      <c r="P52" s="21">
        <f>AVERAGE(F52:H52)</f>
        <v>29.126666666666665</v>
      </c>
      <c r="Q52" s="21">
        <f>AVERAGE(I52:K52)</f>
        <v>39.143333333333338</v>
      </c>
      <c r="R52" s="31"/>
    </row>
    <row r="53" spans="2:31" x14ac:dyDescent="0.2">
      <c r="B53" s="57" t="s">
        <v>51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31"/>
      <c r="P53" s="31"/>
      <c r="Q53" s="31"/>
      <c r="R53" s="31"/>
    </row>
    <row r="54" spans="2:31" x14ac:dyDescent="0.2">
      <c r="B54" s="57" t="s">
        <v>52</v>
      </c>
      <c r="C54" s="62">
        <v>0.95</v>
      </c>
      <c r="D54" s="63">
        <v>0.85</v>
      </c>
      <c r="E54" s="63">
        <v>0.75</v>
      </c>
      <c r="F54" s="38">
        <v>0.15</v>
      </c>
      <c r="G54" s="61">
        <v>0.55000000000000004</v>
      </c>
      <c r="H54" s="61">
        <v>0.65</v>
      </c>
      <c r="I54" s="64">
        <v>0.35</v>
      </c>
      <c r="J54" s="63">
        <v>0.75</v>
      </c>
      <c r="K54" s="63">
        <v>0.75</v>
      </c>
      <c r="L54" s="61"/>
      <c r="M54" s="61"/>
      <c r="N54" s="61"/>
      <c r="O54" s="31"/>
      <c r="P54" s="31"/>
      <c r="Q54" s="31"/>
      <c r="R54" s="31"/>
    </row>
    <row r="55" spans="2:31" x14ac:dyDescent="0.2">
      <c r="B55" s="57" t="s">
        <v>53</v>
      </c>
      <c r="C55" s="63">
        <v>0.85</v>
      </c>
      <c r="D55" s="61">
        <v>0.55000000000000004</v>
      </c>
      <c r="E55" s="72">
        <v>0.35</v>
      </c>
      <c r="F55" s="38">
        <v>0.15</v>
      </c>
      <c r="G55" s="72">
        <v>0.35</v>
      </c>
      <c r="H55" s="72">
        <v>0.35</v>
      </c>
      <c r="I55" s="61">
        <v>0.55000000000000004</v>
      </c>
      <c r="J55" s="64">
        <v>0.25</v>
      </c>
      <c r="K55" s="64">
        <v>0.25</v>
      </c>
      <c r="L55" s="61"/>
      <c r="M55" s="61"/>
      <c r="N55" s="61"/>
      <c r="O55" s="31"/>
      <c r="P55" s="31"/>
      <c r="Q55" s="31"/>
      <c r="R55" s="31"/>
    </row>
    <row r="56" spans="2:31" x14ac:dyDescent="0.2">
      <c r="B56" s="58" t="s">
        <v>55</v>
      </c>
      <c r="C56" s="73">
        <v>22.17</v>
      </c>
      <c r="D56" s="74">
        <v>20.49</v>
      </c>
      <c r="E56" s="74">
        <v>21.85</v>
      </c>
      <c r="F56" s="74">
        <v>25.52</v>
      </c>
      <c r="G56" s="74">
        <v>20.91</v>
      </c>
      <c r="H56" s="74">
        <v>20.69</v>
      </c>
      <c r="I56" s="74">
        <v>42.33</v>
      </c>
      <c r="J56" s="74">
        <v>51.1</v>
      </c>
      <c r="K56" s="74">
        <v>41.89</v>
      </c>
      <c r="L56" s="74">
        <v>27.11</v>
      </c>
      <c r="M56" s="74">
        <v>27.78</v>
      </c>
      <c r="N56" s="75">
        <v>27.47</v>
      </c>
      <c r="O56" s="21">
        <f>AVERAGE(C56:E56)</f>
        <v>21.50333333333333</v>
      </c>
      <c r="P56" s="21"/>
      <c r="Q56" s="21">
        <f>AVERAGE(I56:K56)</f>
        <v>45.106666666666662</v>
      </c>
      <c r="R56" s="21">
        <f>AVERAGE(L56:N56)</f>
        <v>27.453333333333333</v>
      </c>
      <c r="X56" t="s">
        <v>6</v>
      </c>
      <c r="Y56" t="s">
        <v>48</v>
      </c>
      <c r="Z56" s="21"/>
    </row>
    <row r="57" spans="2:31" x14ac:dyDescent="0.2">
      <c r="B57" s="57" t="s">
        <v>51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21"/>
      <c r="P57" s="21"/>
      <c r="Q57" s="21"/>
      <c r="R57" s="21"/>
      <c r="Z57" s="21"/>
    </row>
    <row r="58" spans="2:31" x14ac:dyDescent="0.2">
      <c r="B58" s="57" t="s">
        <v>52</v>
      </c>
      <c r="C58" s="63">
        <v>0.85</v>
      </c>
      <c r="D58" s="38">
        <v>0.15</v>
      </c>
      <c r="E58" s="64">
        <v>0.35</v>
      </c>
      <c r="F58" s="38">
        <v>0.15</v>
      </c>
      <c r="G58" s="64">
        <v>0.25</v>
      </c>
      <c r="H58" s="64">
        <v>0.25</v>
      </c>
      <c r="I58" s="62">
        <v>0.95</v>
      </c>
      <c r="J58" s="62">
        <v>0.95</v>
      </c>
      <c r="K58" s="62">
        <v>0.95</v>
      </c>
      <c r="L58" s="61">
        <v>0.45</v>
      </c>
      <c r="M58" s="61">
        <v>0.65</v>
      </c>
      <c r="N58" s="61">
        <v>0.55000000000000004</v>
      </c>
      <c r="O58" s="21"/>
      <c r="P58" s="21"/>
      <c r="Q58" s="21"/>
      <c r="R58" s="21"/>
      <c r="Z58" s="21"/>
    </row>
    <row r="59" spans="2:31" x14ac:dyDescent="0.2">
      <c r="B59" s="57" t="s">
        <v>53</v>
      </c>
      <c r="C59" s="71">
        <v>0.75</v>
      </c>
      <c r="D59" s="72">
        <v>0.35</v>
      </c>
      <c r="E59" s="71">
        <v>0.75</v>
      </c>
      <c r="F59" s="64">
        <v>0.25</v>
      </c>
      <c r="G59" s="80">
        <v>0.35</v>
      </c>
      <c r="H59" s="72">
        <v>0.35</v>
      </c>
      <c r="I59" s="71">
        <v>0.75</v>
      </c>
      <c r="J59" s="62">
        <v>0.95</v>
      </c>
      <c r="K59" s="61">
        <v>0.45</v>
      </c>
      <c r="L59" s="61">
        <v>0.45</v>
      </c>
      <c r="M59" s="72">
        <v>0.35</v>
      </c>
      <c r="N59" s="61">
        <v>0.45</v>
      </c>
      <c r="O59" s="21"/>
      <c r="P59" s="21"/>
      <c r="Q59" s="21"/>
      <c r="R59" s="21"/>
      <c r="Z59" s="21"/>
    </row>
    <row r="60" spans="2:31" x14ac:dyDescent="0.2">
      <c r="B60" s="58" t="s">
        <v>56</v>
      </c>
      <c r="C60" s="76"/>
      <c r="D60" s="77"/>
      <c r="E60" s="77"/>
      <c r="F60" s="77"/>
      <c r="G60" s="78">
        <v>28.77</v>
      </c>
      <c r="H60" s="78">
        <v>26</v>
      </c>
      <c r="I60" s="78">
        <v>34.770000000000003</v>
      </c>
      <c r="J60" s="78">
        <v>39.979999999999997</v>
      </c>
      <c r="K60" s="78">
        <v>44.27</v>
      </c>
      <c r="L60" s="78">
        <v>26.88</v>
      </c>
      <c r="M60" s="78">
        <v>24.6</v>
      </c>
      <c r="N60" s="79">
        <v>22.55</v>
      </c>
      <c r="O60" s="21"/>
      <c r="P60" s="21"/>
      <c r="Q60" s="21">
        <f>AVERAGE(I60:K60)</f>
        <v>39.673333333333339</v>
      </c>
      <c r="R60" s="21">
        <f>AVERAGE(L60:N60)</f>
        <v>24.676666666666666</v>
      </c>
      <c r="X60" t="s">
        <v>49</v>
      </c>
      <c r="Y60" t="s">
        <v>48</v>
      </c>
      <c r="Z60" s="21">
        <f>AVERAGE(Z17:Z50)</f>
        <v>52.4</v>
      </c>
    </row>
    <row r="61" spans="2:31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21"/>
      <c r="P61" s="21"/>
      <c r="Q61" s="21"/>
      <c r="R61" s="21"/>
      <c r="Z61" s="21"/>
    </row>
    <row r="62" spans="2:31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9">
        <v>0.15</v>
      </c>
      <c r="O62" s="21"/>
      <c r="P62" s="21"/>
      <c r="Q62" s="21"/>
      <c r="R62" s="21"/>
      <c r="Z62" s="21"/>
    </row>
    <row r="63" spans="2:31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6">
        <v>0.45</v>
      </c>
      <c r="O63" s="21"/>
      <c r="P63" s="21"/>
      <c r="Q63" s="21"/>
      <c r="R63" s="21"/>
      <c r="Z63" s="21"/>
    </row>
    <row r="64" spans="2:31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1"/>
      <c r="P64" s="21"/>
      <c r="Q64" s="21"/>
      <c r="R64" s="21"/>
      <c r="T64" s="21"/>
    </row>
    <row r="65" spans="2:22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</row>
    <row r="66" spans="2:22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16"/>
    </row>
    <row r="67" spans="2:22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>
        <v>107</v>
      </c>
    </row>
    <row r="68" spans="2:22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 t="s">
        <v>21</v>
      </c>
    </row>
    <row r="69" spans="2:22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22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30">
        <v>29.84</v>
      </c>
      <c r="O72" s="21">
        <f>AVERAGE(D72:F72)</f>
        <v>30.063333333333333</v>
      </c>
      <c r="P72" s="21">
        <f>AVERAGE(G72:I72)</f>
        <v>17.533333333333335</v>
      </c>
      <c r="Q72" s="21">
        <f>AVERAGE(J72:L72)</f>
        <v>25.346666666666668</v>
      </c>
      <c r="R72" s="21">
        <f>AVERAGE(M72:N72,C69)</f>
        <v>28.89</v>
      </c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30"/>
      <c r="O74" s="21"/>
      <c r="P74" s="21"/>
      <c r="Q74" s="21"/>
      <c r="R74" s="21"/>
    </row>
    <row r="75" spans="2:22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>
        <v>51.04</v>
      </c>
      <c r="O75" s="21">
        <f>AVERAGE(D75:F75)</f>
        <v>19.18</v>
      </c>
      <c r="P75" s="21">
        <f>AVERAGE(G75:I75)</f>
        <v>17.489999999999998</v>
      </c>
      <c r="Q75" s="21">
        <f>AVERAGE(J75:L75)</f>
        <v>17.606666666666666</v>
      </c>
      <c r="R75" s="21">
        <f>AVERAGE(M75:N75,C72)</f>
        <v>39.076666666666661</v>
      </c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1"/>
      <c r="P77" s="21"/>
      <c r="Q77" s="21"/>
      <c r="R77" s="21"/>
    </row>
    <row r="78" spans="2:22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>
        <v>17.47</v>
      </c>
      <c r="O78" s="21">
        <f>AVERAGE(D78:F78)</f>
        <v>22.400000000000002</v>
      </c>
      <c r="P78" s="21">
        <f>AVERAGE(G78:I78)</f>
        <v>13.066666666666668</v>
      </c>
      <c r="Q78" s="21">
        <f>AVERAGE(J78:L78)</f>
        <v>13.793333333333331</v>
      </c>
      <c r="R78" s="21">
        <f>AVERAGE(M78:N78,C75)</f>
        <v>16.66333333333333</v>
      </c>
      <c r="U78">
        <v>15.47</v>
      </c>
      <c r="V78">
        <v>92.4</v>
      </c>
    </row>
    <row r="79" spans="2:22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>
        <v>137.19999999999999</v>
      </c>
      <c r="U79">
        <v>18.02</v>
      </c>
      <c r="V79">
        <v>92.9</v>
      </c>
    </row>
    <row r="80" spans="2:22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24.18</v>
      </c>
      <c r="V80">
        <v>94.9</v>
      </c>
    </row>
    <row r="81" spans="2:22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U81">
        <v>25</v>
      </c>
      <c r="V81">
        <v>113.4</v>
      </c>
    </row>
    <row r="82" spans="2:22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 t="s">
        <v>21</v>
      </c>
      <c r="U82">
        <v>17.22</v>
      </c>
      <c r="V82">
        <v>142.6</v>
      </c>
    </row>
    <row r="83" spans="2:22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22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>
        <v>34.97</v>
      </c>
      <c r="O86" s="21">
        <f>AVERAGE(D86:F86)</f>
        <v>30.453333333333333</v>
      </c>
      <c r="P86" s="21">
        <f>AVERAGE(G86:I86)</f>
        <v>20.239999999999998</v>
      </c>
      <c r="Q86" s="21">
        <f>AVERAGE(J86:L86)</f>
        <v>27.51</v>
      </c>
      <c r="R86" s="21">
        <f>AVERAGE(M86:N86,C83)</f>
        <v>36.146666666666668</v>
      </c>
      <c r="U86">
        <v>10.39</v>
      </c>
      <c r="V86">
        <v>143.9</v>
      </c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21"/>
      <c r="P88" s="21"/>
      <c r="Q88" s="21"/>
      <c r="R88" s="21"/>
    </row>
    <row r="89" spans="2:22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>
        <v>51.03</v>
      </c>
      <c r="O89" s="21">
        <f>AVERAGE(D89:F89)</f>
        <v>22.513333333333332</v>
      </c>
      <c r="P89" s="21">
        <f>AVERAGE(G89:I89)</f>
        <v>19.05</v>
      </c>
      <c r="Q89" s="21">
        <f>AVERAGE(J89:L89)</f>
        <v>18.943333333333332</v>
      </c>
      <c r="R89" s="21">
        <f>AVERAGE(M89:N89,C86)</f>
        <v>41.06666666666667</v>
      </c>
      <c r="U89">
        <v>11.59</v>
      </c>
      <c r="V89">
        <v>130.69999999999999</v>
      </c>
    </row>
    <row r="90" spans="2:22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1"/>
      <c r="P91" s="21"/>
      <c r="Q91" s="21"/>
      <c r="R91" s="21"/>
    </row>
    <row r="92" spans="2:22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>
        <v>21.96</v>
      </c>
      <c r="O92" s="21">
        <f>AVERAGE(D92:F92)</f>
        <v>24.169999999999998</v>
      </c>
      <c r="P92" s="21">
        <f>AVERAGE(G92:I92)</f>
        <v>14.516666666666667</v>
      </c>
      <c r="Q92" s="21">
        <f>AVERAGE(J92:L92)</f>
        <v>17.863333333333333</v>
      </c>
      <c r="R92" s="21">
        <f>AVERAGE(M92:N92,C89)</f>
        <v>21.38</v>
      </c>
      <c r="U92">
        <v>13.1</v>
      </c>
      <c r="V92">
        <v>155.5</v>
      </c>
    </row>
    <row r="93" spans="2:22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21"/>
      <c r="P93" s="21"/>
      <c r="Q93" s="21"/>
      <c r="R93" s="21"/>
      <c r="U93">
        <v>16.66</v>
      </c>
      <c r="V93">
        <v>219.6</v>
      </c>
    </row>
    <row r="94" spans="2:22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1" t="s">
        <v>22</v>
      </c>
      <c r="P94" s="31" t="s">
        <v>5</v>
      </c>
      <c r="Q94" s="31" t="s">
        <v>10</v>
      </c>
      <c r="R94" s="31" t="s">
        <v>11</v>
      </c>
      <c r="U94">
        <v>11.62</v>
      </c>
      <c r="V94">
        <v>260.39999999999998</v>
      </c>
    </row>
    <row r="95" spans="2:22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 t="s">
        <v>21</v>
      </c>
      <c r="O95" s="21"/>
      <c r="P95" s="21"/>
      <c r="Q95" s="21"/>
      <c r="R95" s="21"/>
      <c r="U95">
        <v>12.33</v>
      </c>
      <c r="V95">
        <v>170.9</v>
      </c>
    </row>
    <row r="96" spans="2:22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5"/>
      <c r="O96" s="21"/>
      <c r="P96" s="21"/>
      <c r="Q96" s="21"/>
      <c r="R96" s="21"/>
    </row>
    <row r="97" spans="2:22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52">
        <v>40.86</v>
      </c>
      <c r="O97" s="21">
        <f>AVERAGE(D97:F97)</f>
        <v>30.873333333333335</v>
      </c>
      <c r="P97" s="21">
        <f>AVERAGE(G97:I97)</f>
        <v>23.323333333333334</v>
      </c>
      <c r="Q97" s="21"/>
      <c r="R97" s="21">
        <f>AVERAGE(M97:N97,C96)</f>
        <v>41.113333333333337</v>
      </c>
      <c r="U97">
        <v>17.47</v>
      </c>
      <c r="V97">
        <v>137.19999999999999</v>
      </c>
    </row>
    <row r="98" spans="2:22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37">
        <v>48.79</v>
      </c>
      <c r="O98" s="21"/>
      <c r="P98" s="21"/>
      <c r="Q98" s="21">
        <f>AVERAGE(J98:L98)</f>
        <v>20.13</v>
      </c>
      <c r="R98" s="21">
        <f>AVERAGE(M98:N98,C97)</f>
        <v>43.513333333333328</v>
      </c>
      <c r="U98">
        <v>20.190000000000001</v>
      </c>
      <c r="V98">
        <v>98.9</v>
      </c>
    </row>
    <row r="99" spans="2:22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18.510000000000002</v>
      </c>
      <c r="V99">
        <v>108.5</v>
      </c>
    </row>
    <row r="100" spans="2:22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21"/>
      <c r="P100" s="21"/>
      <c r="Q100" s="21"/>
      <c r="R100" s="21"/>
      <c r="U100">
        <v>18.96</v>
      </c>
      <c r="V100">
        <v>97</v>
      </c>
    </row>
    <row r="101" spans="2:22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 t="s">
        <v>21</v>
      </c>
      <c r="O101" s="21"/>
      <c r="P101" s="21"/>
      <c r="Q101" s="21"/>
      <c r="R101" s="21"/>
      <c r="U101">
        <v>20.07</v>
      </c>
      <c r="V101">
        <v>130.1</v>
      </c>
    </row>
    <row r="102" spans="2:22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5"/>
      <c r="O102" s="21"/>
      <c r="P102" s="21"/>
      <c r="Q102" s="21"/>
      <c r="R102" s="21"/>
    </row>
    <row r="103" spans="2:22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52">
        <v>44.74</v>
      </c>
      <c r="O103" s="21">
        <f>AVERAGE(D103:F103)</f>
        <v>32.053333333333335</v>
      </c>
      <c r="P103" s="21">
        <f>AVERAGE(G103:I103)</f>
        <v>22.790000000000003</v>
      </c>
      <c r="Q103" s="21"/>
      <c r="R103" s="21"/>
      <c r="U103">
        <v>19.39</v>
      </c>
      <c r="V103">
        <v>109.3</v>
      </c>
    </row>
    <row r="104" spans="2:22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37">
        <v>58.25</v>
      </c>
      <c r="O104" s="21"/>
      <c r="P104" s="21"/>
      <c r="Q104" s="21">
        <f>AVERAGE(J104:L104)</f>
        <v>16.603333333333332</v>
      </c>
      <c r="R104" s="21">
        <f>AVERAGE(M104:N104,C103)</f>
        <v>45.926666666666669</v>
      </c>
      <c r="U104">
        <v>14.34</v>
      </c>
      <c r="V104">
        <v>132.80000000000001</v>
      </c>
    </row>
    <row r="105" spans="2:22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18.739999999999998</v>
      </c>
      <c r="V105">
        <v>109.4</v>
      </c>
    </row>
    <row r="106" spans="2:22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21"/>
      <c r="P106" s="21"/>
      <c r="Q106" s="21"/>
      <c r="R106" s="21"/>
      <c r="U106">
        <v>24.23</v>
      </c>
      <c r="V106">
        <v>112.5</v>
      </c>
    </row>
    <row r="107" spans="2:22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 t="s">
        <v>21</v>
      </c>
      <c r="O107" s="21"/>
      <c r="P107" s="21"/>
      <c r="Q107" s="21"/>
      <c r="R107" s="21"/>
      <c r="U107">
        <v>14.8</v>
      </c>
      <c r="V107">
        <v>133.69999999999999</v>
      </c>
    </row>
    <row r="108" spans="2:22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5"/>
      <c r="O108" s="21"/>
      <c r="P108" s="21"/>
      <c r="Q108" s="21"/>
      <c r="R108" s="21"/>
    </row>
    <row r="109" spans="2:22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52"/>
      <c r="O109" s="21">
        <f>AVERAGE(D109:F109)</f>
        <v>30.306666666666661</v>
      </c>
      <c r="P109" s="21">
        <f>AVERAGE(G109:I109)</f>
        <v>20.816666666666666</v>
      </c>
      <c r="Q109" s="21"/>
      <c r="R109" s="21"/>
      <c r="U109">
        <v>13.79</v>
      </c>
      <c r="V109">
        <v>138.4</v>
      </c>
    </row>
    <row r="110" spans="2:22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37">
        <v>48.51</v>
      </c>
      <c r="O110" s="21"/>
      <c r="P110" s="21"/>
      <c r="Q110" s="21">
        <f>AVERAGE(J110:L110)</f>
        <v>18.77</v>
      </c>
      <c r="R110" s="21">
        <f>AVERAGE(M110:N110,C109)</f>
        <v>40.733333333333334</v>
      </c>
      <c r="U110">
        <v>26.32</v>
      </c>
      <c r="V110">
        <v>115.2</v>
      </c>
    </row>
    <row r="111" spans="2:22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  <c r="U111">
        <v>51.04</v>
      </c>
      <c r="V111">
        <v>89.4</v>
      </c>
    </row>
    <row r="112" spans="2:22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21"/>
      <c r="P112" s="21"/>
      <c r="Q112" s="21"/>
      <c r="R112" s="21"/>
    </row>
    <row r="113" spans="2:22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 t="s">
        <v>21</v>
      </c>
      <c r="O113" s="21"/>
      <c r="P113" s="21"/>
      <c r="Q113" s="21"/>
      <c r="R113" s="21"/>
    </row>
    <row r="114" spans="2:22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5"/>
      <c r="O114" s="21"/>
      <c r="P114" s="21"/>
      <c r="Q114" s="21"/>
      <c r="R114" s="21"/>
    </row>
    <row r="115" spans="2:22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52"/>
      <c r="O115" s="21"/>
      <c r="P115" s="21">
        <f>AVERAGE(G115:I115)</f>
        <v>22.849999999999998</v>
      </c>
      <c r="Q115" s="21"/>
      <c r="R115" s="21"/>
    </row>
    <row r="116" spans="2:22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37">
        <v>51.15</v>
      </c>
      <c r="O116" s="21"/>
      <c r="P116" s="21"/>
      <c r="Q116" s="21"/>
      <c r="R116" s="21"/>
    </row>
    <row r="117" spans="2:22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</row>
    <row r="118" spans="2:22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21"/>
      <c r="P118" s="21"/>
      <c r="Q118" s="21"/>
      <c r="R118" s="21"/>
      <c r="U118">
        <v>39.869999999999997</v>
      </c>
      <c r="V118">
        <v>78.2</v>
      </c>
    </row>
    <row r="119" spans="2:22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 t="s">
        <v>21</v>
      </c>
      <c r="O119" s="21"/>
      <c r="P119" s="21"/>
      <c r="Q119" s="21"/>
      <c r="R119" s="21"/>
      <c r="U119">
        <v>30.48</v>
      </c>
      <c r="V119">
        <v>62.8</v>
      </c>
    </row>
    <row r="120" spans="2:22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5"/>
      <c r="O120" s="21"/>
      <c r="P120" s="21"/>
      <c r="Q120" s="21"/>
      <c r="R120" s="21"/>
    </row>
    <row r="121" spans="2:22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52">
        <v>39.53</v>
      </c>
      <c r="O121" s="21">
        <f>AVERAGE(D121:F121)</f>
        <v>30.136666666666667</v>
      </c>
      <c r="P121" s="21">
        <f>AVERAGE(G121:I121)</f>
        <v>23.290000000000003</v>
      </c>
      <c r="Q121" s="21"/>
      <c r="R121" s="21"/>
      <c r="U121">
        <v>28.52</v>
      </c>
      <c r="V121">
        <v>68.900000000000006</v>
      </c>
    </row>
    <row r="122" spans="2:22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37">
        <v>51.86</v>
      </c>
      <c r="O122" s="21"/>
      <c r="P122" s="21"/>
      <c r="Q122" s="21">
        <f>AVERAGE(J122:L122)</f>
        <v>20.2</v>
      </c>
      <c r="R122" s="21">
        <f>AVERAGE(M122:N122,C121)</f>
        <v>45.29</v>
      </c>
      <c r="U122">
        <v>31.19</v>
      </c>
      <c r="V122">
        <v>74</v>
      </c>
    </row>
    <row r="123" spans="2:22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1"/>
      <c r="P124" s="21"/>
      <c r="Q124" s="21"/>
      <c r="R124" s="21"/>
    </row>
    <row r="125" spans="2:22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 t="s">
        <v>21</v>
      </c>
      <c r="O125" s="21"/>
      <c r="P125" s="21"/>
      <c r="Q125" s="21"/>
      <c r="R125" s="21"/>
    </row>
    <row r="126" spans="2:22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5"/>
      <c r="O126" s="21"/>
      <c r="P126" s="21"/>
      <c r="Q126" s="21"/>
      <c r="R126" s="21"/>
    </row>
    <row r="127" spans="2:22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52">
        <v>43.86</v>
      </c>
      <c r="O127" s="21">
        <f>AVERAGE(D127:F127)</f>
        <v>30.383333333333336</v>
      </c>
      <c r="P127" s="21">
        <f>AVERAGE(G127:I127)</f>
        <v>22.783333333333335</v>
      </c>
      <c r="Q127" s="21"/>
      <c r="R127" s="21"/>
    </row>
    <row r="128" spans="2:22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37">
        <v>57.63</v>
      </c>
      <c r="O128" s="21"/>
      <c r="P128" s="21"/>
      <c r="Q128" s="21">
        <f>AVERAGE(J128:L128)</f>
        <v>17.076666666666664</v>
      </c>
      <c r="R128" s="21">
        <f>AVERAGE(M128:N128,C127)</f>
        <v>44.45333333333334</v>
      </c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0" spans="2:18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21"/>
      <c r="P130" s="21"/>
      <c r="Q130" s="21"/>
      <c r="R130" s="21"/>
    </row>
    <row r="132" spans="2:18" x14ac:dyDescent="0.2">
      <c r="B132" s="15" t="s">
        <v>32</v>
      </c>
    </row>
    <row r="133" spans="2:18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</row>
    <row r="134" spans="2:18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 t="s">
        <v>21</v>
      </c>
      <c r="O134" s="31" t="s">
        <v>22</v>
      </c>
      <c r="P134" s="31" t="s">
        <v>5</v>
      </c>
      <c r="Q134" s="31" t="s">
        <v>10</v>
      </c>
      <c r="R134" s="31" t="s">
        <v>11</v>
      </c>
    </row>
    <row r="135" spans="2:18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21">
        <f>AVERAGE(D135:F135)</f>
        <v>15.413333333333334</v>
      </c>
      <c r="R135" s="21"/>
    </row>
    <row r="136" spans="2:18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>
        <v>23.38</v>
      </c>
      <c r="O136" s="21">
        <f>AVERAGE(D136:F136)</f>
        <v>14.383333333333335</v>
      </c>
      <c r="P136" s="21">
        <f>AVERAGE(G136:I136)</f>
        <v>13.299999999999999</v>
      </c>
      <c r="Q136" s="21">
        <f>AVERAGE(J136:L136)</f>
        <v>9.5033333333333321</v>
      </c>
      <c r="R136" s="21">
        <f>AVERAGE(M136:N136,C135)</f>
        <v>21.62</v>
      </c>
    </row>
    <row r="137" spans="2:18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>
        <v>13.19</v>
      </c>
      <c r="O137" s="21">
        <f>AVERAGE(D137:F137)</f>
        <v>14.043333333333331</v>
      </c>
      <c r="P137" s="21">
        <f>AVERAGE(G137:I137)</f>
        <v>9.77</v>
      </c>
      <c r="Q137" s="21">
        <f>AVERAGE(J137:L137)</f>
        <v>9.0333333333333332</v>
      </c>
      <c r="R137" s="21">
        <f>AVERAGE(M137:N137,C136)</f>
        <v>13.403333333333331</v>
      </c>
    </row>
    <row r="138" spans="2:18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</row>
    <row r="139" spans="2:18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Q139" s="21"/>
      <c r="R139" s="22"/>
    </row>
    <row r="140" spans="2:18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>
        <v>107</v>
      </c>
      <c r="Q140" s="21"/>
      <c r="R140" s="22"/>
    </row>
    <row r="141" spans="2:18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 t="s">
        <v>21</v>
      </c>
      <c r="O141" s="31" t="s">
        <v>22</v>
      </c>
      <c r="P141" s="31" t="s">
        <v>5</v>
      </c>
      <c r="Q141" s="31" t="s">
        <v>10</v>
      </c>
      <c r="R141" s="31" t="s">
        <v>11</v>
      </c>
    </row>
    <row r="142" spans="2:18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21">
        <f>AVERAGE(D142:F142)</f>
        <v>25.47</v>
      </c>
      <c r="R142" s="21"/>
    </row>
    <row r="143" spans="2:18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>
        <v>27.8</v>
      </c>
      <c r="O143" s="21">
        <f>AVERAGE(D143:F143)</f>
        <v>14.846666666666669</v>
      </c>
      <c r="P143" s="21">
        <f>AVERAGE(G143:I143)</f>
        <v>14.263333333333334</v>
      </c>
      <c r="Q143" s="21">
        <f>AVERAGE(J143:L143)</f>
        <v>10.950000000000001</v>
      </c>
      <c r="R143" s="21">
        <f>AVERAGE(M143:N143,C142)</f>
        <v>24.13</v>
      </c>
    </row>
    <row r="144" spans="2:18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>
        <v>12.71</v>
      </c>
      <c r="O144" s="21">
        <f>AVERAGE(D144:F144)</f>
        <v>16.3</v>
      </c>
      <c r="P144" s="21">
        <f>AVERAGE(G144:I144)</f>
        <v>7.6166666666666671</v>
      </c>
      <c r="Q144" s="21">
        <f>AVERAGE(J144:L144)</f>
        <v>5.5866666666666669</v>
      </c>
      <c r="R144" s="21">
        <f>AVERAGE(M144:N144,C143)</f>
        <v>11.696666666666667</v>
      </c>
    </row>
    <row r="145" spans="2:18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>
        <v>137.19999999999999</v>
      </c>
      <c r="Q145" s="21"/>
      <c r="R145" s="22"/>
    </row>
    <row r="146" spans="2:18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Q147" s="21"/>
      <c r="R147" s="22"/>
    </row>
    <row r="148" spans="2:18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 t="s">
        <v>21</v>
      </c>
      <c r="O148" s="31" t="s">
        <v>22</v>
      </c>
      <c r="P148" s="31" t="s">
        <v>5</v>
      </c>
      <c r="Q148" s="31" t="s">
        <v>10</v>
      </c>
      <c r="R148" s="31" t="s">
        <v>11</v>
      </c>
    </row>
    <row r="149" spans="2:18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21">
        <f>AVERAGE(D149:F149)</f>
        <v>25.006666666666671</v>
      </c>
      <c r="R149" s="21"/>
    </row>
    <row r="150" spans="2:18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>
        <v>24.79</v>
      </c>
      <c r="O150" s="21">
        <f>AVERAGE(D150:F150)</f>
        <v>15.823333333333332</v>
      </c>
      <c r="P150" s="21">
        <f>AVERAGE(G150:I150)</f>
        <v>14.183333333333332</v>
      </c>
      <c r="Q150" s="21">
        <f>AVERAGE(J150:L150)</f>
        <v>9.413333333333334</v>
      </c>
      <c r="R150" s="21">
        <f>AVERAGE(M150:N150,C149)</f>
        <v>22.796666666666667</v>
      </c>
    </row>
    <row r="151" spans="2:18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</row>
    <row r="152" spans="2:18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2:18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 t="s">
        <v>21</v>
      </c>
    </row>
    <row r="155" spans="2:18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6"/>
    </row>
    <row r="156" spans="2:18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37"/>
    </row>
    <row r="157" spans="2:18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2:18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 t="s">
        <v>21</v>
      </c>
    </row>
    <row r="160" spans="2:18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6"/>
    </row>
    <row r="161" spans="2:14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37"/>
    </row>
    <row r="162" spans="2:14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2:14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 t="s">
        <v>21</v>
      </c>
    </row>
    <row r="165" spans="2:14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6"/>
    </row>
    <row r="166" spans="2:14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37"/>
    </row>
    <row r="167" spans="2:14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2:14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 t="s">
        <v>21</v>
      </c>
    </row>
    <row r="170" spans="2:14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6"/>
    </row>
    <row r="171" spans="2:14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37"/>
    </row>
    <row r="172" spans="2:14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</row>
    <row r="174" spans="2:14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 t="s">
        <v>21</v>
      </c>
    </row>
    <row r="175" spans="2:14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6"/>
    </row>
    <row r="176" spans="2:14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37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  <row r="178" spans="2:14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scale="1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7"/>
  <sheetViews>
    <sheetView zoomScale="62" workbookViewId="0">
      <selection activeCell="AB28" sqref="AA28:AB28"/>
    </sheetView>
  </sheetViews>
  <sheetFormatPr defaultRowHeight="12.75" x14ac:dyDescent="0.2"/>
  <cols>
    <col min="1" max="1" width="7.85546875" customWidth="1"/>
    <col min="2" max="7" width="8" customWidth="1"/>
    <col min="8" max="8" width="7.28515625" customWidth="1"/>
    <col min="9" max="20" width="6.28515625" customWidth="1"/>
    <col min="21" max="23" width="6.140625" customWidth="1"/>
    <col min="24" max="25" width="7.5703125" customWidth="1"/>
    <col min="26" max="29" width="6.140625" customWidth="1"/>
    <col min="30" max="30" width="8.28515625" customWidth="1"/>
    <col min="31" max="31" width="9.42578125" customWidth="1"/>
    <col min="32" max="37" width="6.28515625" customWidth="1"/>
  </cols>
  <sheetData>
    <row r="1" spans="1:41" x14ac:dyDescent="0.2">
      <c r="B1" s="1" t="s">
        <v>81</v>
      </c>
      <c r="I1" s="1" t="s">
        <v>85</v>
      </c>
      <c r="O1" s="1"/>
      <c r="X1" t="s">
        <v>94</v>
      </c>
      <c r="Y1" t="s">
        <v>47</v>
      </c>
      <c r="Z1" t="s">
        <v>87</v>
      </c>
      <c r="AA1" t="s">
        <v>88</v>
      </c>
      <c r="AB1" t="s">
        <v>91</v>
      </c>
      <c r="AC1" t="s">
        <v>89</v>
      </c>
      <c r="AD1" t="s">
        <v>90</v>
      </c>
      <c r="AE1" t="s">
        <v>93</v>
      </c>
    </row>
    <row r="2" spans="1:41" x14ac:dyDescent="0.2">
      <c r="B2" s="13" t="s">
        <v>82</v>
      </c>
      <c r="C2" s="2"/>
      <c r="D2" s="14" t="s">
        <v>40</v>
      </c>
      <c r="E2" s="7"/>
      <c r="F2" s="13" t="s">
        <v>42</v>
      </c>
      <c r="G2" s="127" t="s">
        <v>46</v>
      </c>
      <c r="I2" s="13" t="s">
        <v>18</v>
      </c>
      <c r="J2" s="7"/>
      <c r="K2" s="104"/>
      <c r="L2" s="13" t="s">
        <v>83</v>
      </c>
      <c r="M2" s="14"/>
      <c r="N2" s="7"/>
      <c r="O2" s="13" t="s">
        <v>84</v>
      </c>
      <c r="P2" s="7"/>
      <c r="Q2" s="104"/>
      <c r="R2" s="13" t="s">
        <v>11</v>
      </c>
      <c r="S2" s="14"/>
      <c r="T2" s="2"/>
      <c r="U2" s="13" t="s">
        <v>22</v>
      </c>
      <c r="V2" s="14"/>
      <c r="W2" s="2"/>
    </row>
    <row r="3" spans="1:41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26" t="s">
        <v>34</v>
      </c>
      <c r="I3" s="10" t="s">
        <v>41</v>
      </c>
      <c r="J3" s="12" t="s">
        <v>40</v>
      </c>
      <c r="K3" s="11" t="s">
        <v>42</v>
      </c>
      <c r="L3" s="10" t="s">
        <v>41</v>
      </c>
      <c r="M3" s="12" t="s">
        <v>40</v>
      </c>
      <c r="N3" s="11" t="s">
        <v>42</v>
      </c>
      <c r="O3" s="10" t="s">
        <v>41</v>
      </c>
      <c r="P3" s="12" t="s">
        <v>40</v>
      </c>
      <c r="Q3" s="11" t="s">
        <v>42</v>
      </c>
      <c r="R3" s="10" t="s">
        <v>41</v>
      </c>
      <c r="S3" s="12" t="s">
        <v>40</v>
      </c>
      <c r="T3" s="11" t="s">
        <v>42</v>
      </c>
      <c r="U3" s="10" t="s">
        <v>41</v>
      </c>
      <c r="V3" s="12" t="s">
        <v>40</v>
      </c>
      <c r="W3" s="11" t="s">
        <v>42</v>
      </c>
      <c r="Y3" s="121"/>
      <c r="AL3" s="45">
        <f>AM3</f>
        <v>36647</v>
      </c>
      <c r="AM3" s="44">
        <v>36647</v>
      </c>
    </row>
    <row r="4" spans="1:41" x14ac:dyDescent="0.2">
      <c r="A4" s="103">
        <v>36617</v>
      </c>
      <c r="B4" s="3">
        <v>28</v>
      </c>
      <c r="C4" s="8">
        <v>25.5</v>
      </c>
      <c r="D4" s="3">
        <v>32.75</v>
      </c>
      <c r="E4" s="4">
        <v>26</v>
      </c>
      <c r="F4" s="3">
        <v>33.25</v>
      </c>
      <c r="G4" s="123">
        <v>30.95</v>
      </c>
      <c r="H4" s="102">
        <f t="shared" ref="H4:H33" si="0">A4</f>
        <v>36617</v>
      </c>
      <c r="I4" s="3"/>
      <c r="J4" s="8"/>
      <c r="K4" s="4"/>
      <c r="L4" s="8"/>
      <c r="M4" s="105"/>
      <c r="N4" s="8"/>
      <c r="O4" s="56"/>
      <c r="P4" s="105"/>
      <c r="Q4" s="106"/>
      <c r="R4" s="56"/>
      <c r="S4" s="105"/>
      <c r="T4" s="106"/>
      <c r="U4" s="56"/>
      <c r="V4" s="105"/>
      <c r="W4" s="106"/>
      <c r="X4">
        <v>30.95</v>
      </c>
      <c r="Y4" s="122">
        <v>30.95</v>
      </c>
      <c r="AD4">
        <v>77</v>
      </c>
      <c r="AE4" s="49">
        <v>25659.25</v>
      </c>
      <c r="AL4" s="45">
        <f t="shared" ref="AL4:AL33" si="1">AM4</f>
        <v>36648</v>
      </c>
      <c r="AM4" s="44">
        <v>36648</v>
      </c>
    </row>
    <row r="5" spans="1:41" x14ac:dyDescent="0.2">
      <c r="A5" s="103">
        <v>36618</v>
      </c>
      <c r="B5" s="3"/>
      <c r="C5" s="8">
        <v>26.5</v>
      </c>
      <c r="D5" s="3"/>
      <c r="E5" s="4">
        <v>27</v>
      </c>
      <c r="F5" s="3"/>
      <c r="G5" s="124"/>
      <c r="H5" s="102">
        <f t="shared" si="0"/>
        <v>36618</v>
      </c>
      <c r="I5" s="3"/>
      <c r="J5" s="8"/>
      <c r="K5" s="4"/>
      <c r="L5" s="8"/>
      <c r="M5" s="8"/>
      <c r="N5" s="8"/>
      <c r="O5" s="3"/>
      <c r="P5" s="8"/>
      <c r="Q5" s="4"/>
      <c r="R5" s="3"/>
      <c r="S5" s="8"/>
      <c r="T5" s="4"/>
      <c r="U5" s="3"/>
      <c r="V5" s="8"/>
      <c r="W5" s="4"/>
      <c r="Y5" s="121"/>
      <c r="AE5" s="49"/>
      <c r="AL5" s="45">
        <f t="shared" si="1"/>
        <v>36649</v>
      </c>
      <c r="AM5" s="44">
        <v>36649</v>
      </c>
      <c r="AN5">
        <v>45</v>
      </c>
      <c r="AO5">
        <v>100</v>
      </c>
    </row>
    <row r="6" spans="1:41" x14ac:dyDescent="0.2">
      <c r="A6" s="103">
        <v>36619</v>
      </c>
      <c r="B6" s="3">
        <v>32</v>
      </c>
      <c r="C6" s="8">
        <v>26.5</v>
      </c>
      <c r="D6" s="3">
        <v>34.25</v>
      </c>
      <c r="E6" s="4">
        <v>27</v>
      </c>
      <c r="F6" s="3">
        <v>35.1</v>
      </c>
      <c r="G6" s="124">
        <v>35.799999999999997</v>
      </c>
      <c r="H6" s="102">
        <f t="shared" si="0"/>
        <v>36619</v>
      </c>
      <c r="I6" s="19"/>
      <c r="J6" s="20"/>
      <c r="K6" s="4"/>
      <c r="L6" s="8"/>
      <c r="M6" s="8"/>
      <c r="N6" s="8"/>
      <c r="O6" s="3"/>
      <c r="P6" s="8"/>
      <c r="Q6" s="4"/>
      <c r="R6" s="3"/>
      <c r="S6" s="8"/>
      <c r="T6" s="4"/>
      <c r="U6" s="3"/>
      <c r="V6" s="8"/>
      <c r="W6" s="4"/>
      <c r="X6">
        <v>35.799999999999997</v>
      </c>
      <c r="Y6" s="122">
        <v>35.799999999999997</v>
      </c>
      <c r="AD6">
        <v>116</v>
      </c>
      <c r="AE6" s="49">
        <v>29788.25</v>
      </c>
      <c r="AL6" s="45">
        <f t="shared" si="1"/>
        <v>36650</v>
      </c>
      <c r="AM6" s="44">
        <v>36650</v>
      </c>
      <c r="AN6">
        <v>42</v>
      </c>
      <c r="AO6">
        <v>100</v>
      </c>
    </row>
    <row r="7" spans="1:41" x14ac:dyDescent="0.2">
      <c r="A7" s="103">
        <v>36620</v>
      </c>
      <c r="B7" s="3">
        <v>32</v>
      </c>
      <c r="C7" s="8">
        <v>24</v>
      </c>
      <c r="D7" s="3">
        <v>34</v>
      </c>
      <c r="E7" s="4">
        <v>25</v>
      </c>
      <c r="F7" s="3">
        <v>34.25</v>
      </c>
      <c r="G7" s="124">
        <v>35.979999999999997</v>
      </c>
      <c r="H7" s="102">
        <f t="shared" si="0"/>
        <v>36620</v>
      </c>
      <c r="I7" s="3"/>
      <c r="J7" s="8"/>
      <c r="K7" s="4"/>
      <c r="L7" s="8"/>
      <c r="M7" s="8"/>
      <c r="N7" s="8"/>
      <c r="O7" s="3"/>
      <c r="P7" s="8"/>
      <c r="Q7" s="4"/>
      <c r="R7" s="3"/>
      <c r="S7" s="8"/>
      <c r="T7" s="4"/>
      <c r="U7" s="3"/>
      <c r="V7" s="8"/>
      <c r="W7" s="4"/>
      <c r="X7">
        <v>34.909999999999997</v>
      </c>
      <c r="Y7" s="122">
        <v>34.590000000000003</v>
      </c>
      <c r="AD7">
        <v>104</v>
      </c>
      <c r="AE7" s="49">
        <v>29368.0625</v>
      </c>
      <c r="AL7" s="45">
        <f t="shared" si="1"/>
        <v>36651</v>
      </c>
      <c r="AM7" s="44">
        <v>36651</v>
      </c>
      <c r="AN7">
        <v>40</v>
      </c>
      <c r="AO7">
        <v>75</v>
      </c>
    </row>
    <row r="8" spans="1:41" x14ac:dyDescent="0.2">
      <c r="A8" s="103">
        <v>36621</v>
      </c>
      <c r="B8" s="3">
        <v>30.5</v>
      </c>
      <c r="C8" s="8">
        <v>22</v>
      </c>
      <c r="D8" s="3">
        <v>33.25</v>
      </c>
      <c r="E8" s="4">
        <v>23.5</v>
      </c>
      <c r="F8" s="3">
        <v>32.25</v>
      </c>
      <c r="G8" s="124">
        <v>36.020000000000003</v>
      </c>
      <c r="H8" s="102">
        <f t="shared" si="0"/>
        <v>36621</v>
      </c>
      <c r="I8" s="3"/>
      <c r="J8" s="8"/>
      <c r="K8" s="4"/>
      <c r="L8" s="8"/>
      <c r="M8" s="8"/>
      <c r="N8" s="8"/>
      <c r="O8" s="3"/>
      <c r="P8" s="8"/>
      <c r="Q8" s="4"/>
      <c r="R8" s="3"/>
      <c r="S8" s="8"/>
      <c r="T8" s="4"/>
      <c r="U8" s="3"/>
      <c r="V8" s="8"/>
      <c r="W8" s="4"/>
      <c r="X8">
        <v>35.049999999999997</v>
      </c>
      <c r="Y8" s="122">
        <v>34.74</v>
      </c>
      <c r="AD8">
        <v>94</v>
      </c>
      <c r="AE8" s="49">
        <v>29232.5</v>
      </c>
      <c r="AL8" s="45">
        <f t="shared" si="1"/>
        <v>36652</v>
      </c>
      <c r="AM8" s="44">
        <v>36652</v>
      </c>
      <c r="AN8">
        <v>40</v>
      </c>
      <c r="AO8">
        <v>75</v>
      </c>
    </row>
    <row r="9" spans="1:41" x14ac:dyDescent="0.2">
      <c r="A9" s="103">
        <v>36622</v>
      </c>
      <c r="B9" s="3">
        <v>31</v>
      </c>
      <c r="C9" s="8">
        <v>21</v>
      </c>
      <c r="D9" s="3">
        <v>34.25</v>
      </c>
      <c r="E9" s="4">
        <v>23</v>
      </c>
      <c r="F9" s="3">
        <v>35</v>
      </c>
      <c r="G9" s="124">
        <v>35.43</v>
      </c>
      <c r="H9" s="102">
        <f t="shared" si="0"/>
        <v>36622</v>
      </c>
      <c r="I9" s="3"/>
      <c r="J9" s="8"/>
      <c r="K9" s="4"/>
      <c r="L9" s="59"/>
      <c r="M9" s="8"/>
      <c r="N9" s="8"/>
      <c r="O9" s="107"/>
      <c r="P9" s="8"/>
      <c r="Q9" s="4"/>
      <c r="R9" s="107"/>
      <c r="S9" s="8"/>
      <c r="T9" s="4"/>
      <c r="U9" s="107"/>
      <c r="V9" s="8"/>
      <c r="W9" s="4"/>
      <c r="X9">
        <v>34.47</v>
      </c>
      <c r="Y9" s="122">
        <v>34.21</v>
      </c>
      <c r="AD9">
        <v>97</v>
      </c>
      <c r="AE9" s="49">
        <v>28819.5625</v>
      </c>
      <c r="AL9" s="45">
        <f t="shared" si="1"/>
        <v>36653</v>
      </c>
      <c r="AM9" s="44">
        <v>36653</v>
      </c>
    </row>
    <row r="10" spans="1:41" x14ac:dyDescent="0.2">
      <c r="A10" s="103">
        <v>36623</v>
      </c>
      <c r="B10" s="3">
        <v>29</v>
      </c>
      <c r="C10" s="8">
        <v>18.25</v>
      </c>
      <c r="D10" s="3">
        <v>32.25</v>
      </c>
      <c r="E10" s="4">
        <v>21.75</v>
      </c>
      <c r="F10" s="3">
        <v>34.5</v>
      </c>
      <c r="G10" s="124">
        <v>55.81</v>
      </c>
      <c r="H10" s="102">
        <f t="shared" si="0"/>
        <v>36623</v>
      </c>
      <c r="I10" s="3"/>
      <c r="J10" s="8"/>
      <c r="K10" s="4"/>
      <c r="L10" s="8"/>
      <c r="M10" s="8"/>
      <c r="N10" s="8"/>
      <c r="O10" s="3"/>
      <c r="P10" s="8"/>
      <c r="Q10" s="4"/>
      <c r="R10" s="3"/>
      <c r="S10" s="8"/>
      <c r="T10" s="4"/>
      <c r="U10" s="3"/>
      <c r="V10" s="8"/>
      <c r="W10" s="4"/>
      <c r="X10">
        <v>34.130000000000003</v>
      </c>
      <c r="Y10" s="122">
        <v>33.65</v>
      </c>
      <c r="AD10">
        <v>122</v>
      </c>
      <c r="AE10" s="49">
        <v>28789.375</v>
      </c>
      <c r="AL10" s="45">
        <f t="shared" si="1"/>
        <v>36654</v>
      </c>
      <c r="AM10" s="44">
        <v>36654</v>
      </c>
      <c r="AN10">
        <v>45</v>
      </c>
      <c r="AO10">
        <v>42</v>
      </c>
    </row>
    <row r="11" spans="1:41" x14ac:dyDescent="0.2">
      <c r="A11" s="103">
        <v>36624</v>
      </c>
      <c r="B11" s="3">
        <v>29</v>
      </c>
      <c r="C11" s="8">
        <v>18.25</v>
      </c>
      <c r="D11" s="3">
        <v>32.25</v>
      </c>
      <c r="E11" s="4">
        <v>21.75</v>
      </c>
      <c r="F11" s="3">
        <v>34.5</v>
      </c>
      <c r="G11" s="124">
        <v>29.42</v>
      </c>
      <c r="H11" s="102">
        <f t="shared" si="0"/>
        <v>36624</v>
      </c>
      <c r="I11" s="3"/>
      <c r="J11" s="8"/>
      <c r="K11" s="4"/>
      <c r="L11" s="8"/>
      <c r="M11" s="8"/>
      <c r="N11" s="8"/>
      <c r="O11" s="3"/>
      <c r="P11" s="8"/>
      <c r="Q11" s="4"/>
      <c r="R11" s="3"/>
      <c r="S11" s="8"/>
      <c r="T11" s="4"/>
      <c r="U11" s="3"/>
      <c r="V11" s="8"/>
      <c r="W11" s="4"/>
      <c r="X11">
        <v>29.42</v>
      </c>
      <c r="Y11" s="122">
        <v>29.42</v>
      </c>
      <c r="AD11">
        <v>115</v>
      </c>
      <c r="AE11" s="49">
        <v>25773.6875</v>
      </c>
      <c r="AL11" s="45">
        <f t="shared" si="1"/>
        <v>36655</v>
      </c>
      <c r="AM11" s="44">
        <v>36655</v>
      </c>
      <c r="AN11">
        <v>38</v>
      </c>
      <c r="AO11">
        <v>42</v>
      </c>
    </row>
    <row r="12" spans="1:41" x14ac:dyDescent="0.2">
      <c r="A12" s="103">
        <v>36625</v>
      </c>
      <c r="B12" s="3"/>
      <c r="C12" s="8">
        <v>19</v>
      </c>
      <c r="D12" s="3"/>
      <c r="E12" s="4">
        <v>22.5</v>
      </c>
      <c r="F12" s="3"/>
      <c r="G12" s="124"/>
      <c r="H12" s="102">
        <f t="shared" si="0"/>
        <v>36625</v>
      </c>
      <c r="I12" s="3"/>
      <c r="J12" s="8"/>
      <c r="K12" s="4"/>
      <c r="L12" s="8"/>
      <c r="M12" s="8"/>
      <c r="N12" s="8"/>
      <c r="O12" s="3"/>
      <c r="P12" s="8"/>
      <c r="Q12" s="4"/>
      <c r="R12" s="3"/>
      <c r="S12" s="8"/>
      <c r="T12" s="4"/>
      <c r="U12" s="3"/>
      <c r="V12" s="8"/>
      <c r="W12" s="4"/>
      <c r="Y12" s="122"/>
      <c r="AE12" s="49"/>
      <c r="AL12" s="45">
        <f t="shared" si="1"/>
        <v>36656</v>
      </c>
      <c r="AM12" s="44">
        <v>36656</v>
      </c>
      <c r="AN12">
        <v>38</v>
      </c>
      <c r="AO12">
        <v>42</v>
      </c>
    </row>
    <row r="13" spans="1:41" x14ac:dyDescent="0.2">
      <c r="A13" s="103">
        <v>36626</v>
      </c>
      <c r="B13" s="3">
        <v>28</v>
      </c>
      <c r="C13" s="8">
        <v>19</v>
      </c>
      <c r="D13" s="3">
        <v>32</v>
      </c>
      <c r="E13" s="4">
        <v>22.5</v>
      </c>
      <c r="F13" s="3">
        <v>40.25</v>
      </c>
      <c r="G13" s="124">
        <v>32.35</v>
      </c>
      <c r="H13" s="102">
        <f t="shared" si="0"/>
        <v>36626</v>
      </c>
      <c r="I13" s="3"/>
      <c r="J13" s="8"/>
      <c r="K13" s="4"/>
      <c r="L13" s="8"/>
      <c r="M13" s="8"/>
      <c r="N13" s="8"/>
      <c r="O13" s="3"/>
      <c r="P13" s="8"/>
      <c r="Q13" s="4"/>
      <c r="R13" s="3"/>
      <c r="S13" s="8"/>
      <c r="T13" s="4"/>
      <c r="U13" s="3"/>
      <c r="V13" s="8"/>
      <c r="W13" s="4"/>
      <c r="X13">
        <v>31.68</v>
      </c>
      <c r="Y13" s="122">
        <v>34.43</v>
      </c>
      <c r="AD13">
        <v>129</v>
      </c>
      <c r="AE13" s="49">
        <v>29162.75</v>
      </c>
      <c r="AL13" s="45">
        <f t="shared" si="1"/>
        <v>36657</v>
      </c>
      <c r="AM13" s="44">
        <v>36657</v>
      </c>
      <c r="AN13">
        <v>38</v>
      </c>
      <c r="AO13">
        <v>42</v>
      </c>
    </row>
    <row r="14" spans="1:41" x14ac:dyDescent="0.2">
      <c r="A14" s="103">
        <v>36627</v>
      </c>
      <c r="B14" s="3">
        <v>25.75</v>
      </c>
      <c r="C14" s="8">
        <v>12.75</v>
      </c>
      <c r="D14" s="3">
        <v>29</v>
      </c>
      <c r="E14" s="4">
        <v>16</v>
      </c>
      <c r="F14" s="3">
        <v>34</v>
      </c>
      <c r="G14" s="124">
        <v>34.61</v>
      </c>
      <c r="H14" s="102">
        <f t="shared" si="0"/>
        <v>36627</v>
      </c>
      <c r="I14" s="3"/>
      <c r="J14" s="8"/>
      <c r="K14" s="4"/>
      <c r="L14" s="8"/>
      <c r="M14" s="8"/>
      <c r="N14" s="8"/>
      <c r="O14" s="3"/>
      <c r="P14" s="8"/>
      <c r="Q14" s="4"/>
      <c r="R14" s="3"/>
      <c r="S14" s="8"/>
      <c r="T14" s="4"/>
      <c r="U14" s="3"/>
      <c r="V14" s="8"/>
      <c r="W14" s="4"/>
      <c r="X14">
        <v>32.75</v>
      </c>
      <c r="Y14" s="122">
        <v>32.46</v>
      </c>
      <c r="AD14">
        <v>135</v>
      </c>
      <c r="AE14" s="49">
        <v>30352.9375</v>
      </c>
      <c r="AL14" s="45">
        <f t="shared" si="1"/>
        <v>36658</v>
      </c>
      <c r="AM14" s="44">
        <v>36658</v>
      </c>
      <c r="AN14">
        <v>38</v>
      </c>
      <c r="AO14">
        <v>42</v>
      </c>
    </row>
    <row r="15" spans="1:41" x14ac:dyDescent="0.2">
      <c r="A15" s="103">
        <v>36628</v>
      </c>
      <c r="B15" s="3">
        <v>25.75</v>
      </c>
      <c r="C15" s="8">
        <v>12.75</v>
      </c>
      <c r="D15" s="3">
        <v>29</v>
      </c>
      <c r="E15" s="4">
        <v>16</v>
      </c>
      <c r="F15" s="3">
        <v>34</v>
      </c>
      <c r="G15" s="124">
        <v>32.33</v>
      </c>
      <c r="H15" s="102">
        <f t="shared" si="0"/>
        <v>36628</v>
      </c>
      <c r="I15" s="3"/>
      <c r="J15" s="8"/>
      <c r="K15" s="4"/>
      <c r="L15" s="8"/>
      <c r="M15" s="8"/>
      <c r="N15" s="8"/>
      <c r="O15" s="3"/>
      <c r="P15" s="8"/>
      <c r="Q15" s="4"/>
      <c r="R15" s="3"/>
      <c r="S15" s="8"/>
      <c r="T15" s="4"/>
      <c r="U15" s="3"/>
      <c r="V15" s="8"/>
      <c r="W15" s="4"/>
      <c r="X15">
        <v>31.15</v>
      </c>
      <c r="Y15" s="122">
        <v>30.95</v>
      </c>
      <c r="AD15">
        <v>129</v>
      </c>
      <c r="AE15" s="49">
        <v>30745.4375</v>
      </c>
      <c r="AL15" s="45">
        <f t="shared" si="1"/>
        <v>36659</v>
      </c>
      <c r="AM15" s="44">
        <v>36659</v>
      </c>
      <c r="AN15">
        <v>38</v>
      </c>
      <c r="AO15">
        <v>42</v>
      </c>
    </row>
    <row r="16" spans="1:41" x14ac:dyDescent="0.2">
      <c r="A16" s="103">
        <v>36629</v>
      </c>
      <c r="B16" s="3">
        <v>25.75</v>
      </c>
      <c r="C16" s="8">
        <v>12.75</v>
      </c>
      <c r="D16" s="3">
        <v>29</v>
      </c>
      <c r="E16" s="4">
        <v>16</v>
      </c>
      <c r="F16" s="3">
        <v>34</v>
      </c>
      <c r="G16" s="124">
        <v>33.799999999999997</v>
      </c>
      <c r="H16" s="102">
        <f t="shared" si="0"/>
        <v>36629</v>
      </c>
      <c r="I16" s="3"/>
      <c r="J16" s="8"/>
      <c r="K16" s="4"/>
      <c r="L16" s="8"/>
      <c r="M16" s="8"/>
      <c r="N16" s="8"/>
      <c r="O16" s="3"/>
      <c r="P16" s="8"/>
      <c r="Q16" s="4"/>
      <c r="R16" s="3"/>
      <c r="S16" s="8"/>
      <c r="T16" s="4"/>
      <c r="U16" s="3"/>
      <c r="V16" s="8"/>
      <c r="W16" s="4"/>
      <c r="X16">
        <v>31.43</v>
      </c>
      <c r="Y16" s="122">
        <v>27.47</v>
      </c>
      <c r="AD16">
        <v>138</v>
      </c>
      <c r="AE16" s="49">
        <v>29442.5625</v>
      </c>
      <c r="AL16" s="45">
        <f t="shared" si="1"/>
        <v>36660</v>
      </c>
      <c r="AM16" s="44">
        <v>36660</v>
      </c>
    </row>
    <row r="17" spans="1:41" x14ac:dyDescent="0.2">
      <c r="A17" s="103">
        <v>36630</v>
      </c>
      <c r="B17" s="3">
        <v>23</v>
      </c>
      <c r="C17" s="8">
        <v>13</v>
      </c>
      <c r="D17" s="3">
        <v>27</v>
      </c>
      <c r="E17" s="4">
        <v>16</v>
      </c>
      <c r="F17" s="3">
        <v>33</v>
      </c>
      <c r="G17" s="124">
        <v>32.71</v>
      </c>
      <c r="H17" s="102">
        <f t="shared" si="0"/>
        <v>36630</v>
      </c>
      <c r="I17" s="107">
        <v>25.75</v>
      </c>
      <c r="J17" s="59">
        <v>29.75</v>
      </c>
      <c r="K17" s="114">
        <v>34.75</v>
      </c>
      <c r="L17" s="59">
        <v>26</v>
      </c>
      <c r="M17" s="59">
        <v>32.25</v>
      </c>
      <c r="N17" s="59">
        <v>40</v>
      </c>
      <c r="O17" s="107">
        <v>35.25</v>
      </c>
      <c r="P17" s="59">
        <v>46.25</v>
      </c>
      <c r="Q17" s="114"/>
      <c r="R17" s="107">
        <v>49</v>
      </c>
      <c r="S17" s="59">
        <v>57.5</v>
      </c>
      <c r="T17" s="114">
        <v>66.25</v>
      </c>
      <c r="U17" s="107">
        <v>38</v>
      </c>
      <c r="V17" s="59">
        <v>40</v>
      </c>
      <c r="W17" s="114">
        <v>37</v>
      </c>
      <c r="X17">
        <v>31.23</v>
      </c>
      <c r="Y17" s="122">
        <v>31</v>
      </c>
      <c r="AD17">
        <v>121</v>
      </c>
      <c r="AE17" s="49">
        <v>28354.125</v>
      </c>
      <c r="AL17" s="45">
        <f t="shared" si="1"/>
        <v>36661</v>
      </c>
      <c r="AM17" s="44">
        <v>36661</v>
      </c>
      <c r="AN17">
        <v>38</v>
      </c>
      <c r="AO17">
        <v>42</v>
      </c>
    </row>
    <row r="18" spans="1:41" x14ac:dyDescent="0.2">
      <c r="A18" s="103">
        <v>36631</v>
      </c>
      <c r="B18" s="3">
        <v>23</v>
      </c>
      <c r="C18" s="8">
        <v>13</v>
      </c>
      <c r="D18" s="3">
        <v>27</v>
      </c>
      <c r="E18" s="4">
        <v>16</v>
      </c>
      <c r="F18" s="3">
        <v>33</v>
      </c>
      <c r="G18" s="124">
        <v>26.67</v>
      </c>
      <c r="H18" s="102">
        <f t="shared" si="0"/>
        <v>36631</v>
      </c>
      <c r="I18" s="107">
        <v>25.75</v>
      </c>
      <c r="J18" s="59">
        <v>29.75</v>
      </c>
      <c r="K18" s="114">
        <v>34.75</v>
      </c>
      <c r="L18" s="59">
        <v>26</v>
      </c>
      <c r="M18" s="59">
        <v>32.25</v>
      </c>
      <c r="N18" s="59">
        <v>40</v>
      </c>
      <c r="O18" s="107">
        <v>35.25</v>
      </c>
      <c r="P18" s="59">
        <v>46.25</v>
      </c>
      <c r="Q18" s="114"/>
      <c r="R18" s="107">
        <v>49</v>
      </c>
      <c r="S18" s="59">
        <v>57.5</v>
      </c>
      <c r="T18" s="114">
        <v>66.25</v>
      </c>
      <c r="U18" s="107">
        <v>38</v>
      </c>
      <c r="V18" s="59">
        <v>40</v>
      </c>
      <c r="W18" s="114">
        <v>37</v>
      </c>
      <c r="X18">
        <v>26.67</v>
      </c>
      <c r="Y18" s="122">
        <v>26.67</v>
      </c>
      <c r="Z18" s="45"/>
      <c r="AC18" s="44"/>
      <c r="AD18">
        <v>99</v>
      </c>
      <c r="AE18" s="49">
        <v>25112.3125</v>
      </c>
      <c r="AL18" s="45">
        <f t="shared" si="1"/>
        <v>36662</v>
      </c>
      <c r="AM18" s="44">
        <v>36662</v>
      </c>
      <c r="AN18">
        <v>38</v>
      </c>
      <c r="AO18">
        <v>42</v>
      </c>
    </row>
    <row r="19" spans="1:41" x14ac:dyDescent="0.2">
      <c r="A19" s="103">
        <v>36632</v>
      </c>
      <c r="B19" s="3"/>
      <c r="C19" s="8">
        <v>16.5</v>
      </c>
      <c r="D19" s="3"/>
      <c r="E19" s="4">
        <v>18</v>
      </c>
      <c r="F19" s="3"/>
      <c r="G19" s="124"/>
      <c r="H19" s="102">
        <f t="shared" si="0"/>
        <v>36632</v>
      </c>
      <c r="I19" s="107"/>
      <c r="J19" s="59"/>
      <c r="K19" s="114"/>
      <c r="L19" s="59"/>
      <c r="M19" s="59"/>
      <c r="N19" s="59"/>
      <c r="O19" s="107"/>
      <c r="P19" s="59"/>
      <c r="Q19" s="114"/>
      <c r="R19" s="107"/>
      <c r="S19" s="59"/>
      <c r="T19" s="114"/>
      <c r="U19" s="107"/>
      <c r="V19" s="59"/>
      <c r="W19" s="114"/>
      <c r="Y19" s="122"/>
      <c r="Z19" s="45"/>
      <c r="AC19" s="44"/>
      <c r="AE19" s="49"/>
      <c r="AL19" s="45">
        <f t="shared" si="1"/>
        <v>36663</v>
      </c>
      <c r="AM19" s="44">
        <v>36663</v>
      </c>
      <c r="AN19">
        <v>38</v>
      </c>
      <c r="AO19">
        <v>42</v>
      </c>
    </row>
    <row r="20" spans="1:41" x14ac:dyDescent="0.2">
      <c r="A20" s="103">
        <v>36633</v>
      </c>
      <c r="B20" s="3">
        <v>27</v>
      </c>
      <c r="C20" s="8">
        <v>16.5</v>
      </c>
      <c r="D20" s="3">
        <v>31.5</v>
      </c>
      <c r="E20" s="4">
        <v>18</v>
      </c>
      <c r="F20" s="3">
        <v>36</v>
      </c>
      <c r="G20" s="124">
        <v>31.91</v>
      </c>
      <c r="H20" s="102">
        <f t="shared" si="0"/>
        <v>36633</v>
      </c>
      <c r="I20" s="107">
        <v>26</v>
      </c>
      <c r="J20" s="59">
        <v>29.85</v>
      </c>
      <c r="K20" s="114">
        <v>34.25</v>
      </c>
      <c r="L20" s="59">
        <v>26.15</v>
      </c>
      <c r="M20" s="59">
        <v>32.5</v>
      </c>
      <c r="N20" s="59">
        <v>40.25</v>
      </c>
      <c r="O20" s="107">
        <v>37.5</v>
      </c>
      <c r="P20" s="59">
        <v>47</v>
      </c>
      <c r="Q20" s="114">
        <v>57.75</v>
      </c>
      <c r="R20" s="107">
        <v>49.25</v>
      </c>
      <c r="S20" s="59">
        <v>58</v>
      </c>
      <c r="T20" s="114">
        <v>67</v>
      </c>
      <c r="U20" s="107">
        <v>38.5</v>
      </c>
      <c r="V20" s="59">
        <v>40.25</v>
      </c>
      <c r="W20" s="114">
        <v>37.25</v>
      </c>
      <c r="X20">
        <v>31.43</v>
      </c>
      <c r="Y20" s="122">
        <v>30.69</v>
      </c>
      <c r="Z20" s="109" t="s">
        <v>95</v>
      </c>
      <c r="AA20" s="110" t="s">
        <v>96</v>
      </c>
      <c r="AB20" s="110" t="s">
        <v>97</v>
      </c>
      <c r="AC20" s="111" t="s">
        <v>98</v>
      </c>
      <c r="AD20">
        <v>159</v>
      </c>
      <c r="AE20" s="108">
        <v>28260</v>
      </c>
      <c r="AL20" s="45">
        <f t="shared" si="1"/>
        <v>36664</v>
      </c>
      <c r="AM20" s="44">
        <v>36664</v>
      </c>
      <c r="AN20">
        <v>38</v>
      </c>
      <c r="AO20">
        <v>42</v>
      </c>
    </row>
    <row r="21" spans="1:41" x14ac:dyDescent="0.2">
      <c r="A21" s="103">
        <v>36634</v>
      </c>
      <c r="B21" s="3">
        <v>27.25</v>
      </c>
      <c r="C21" s="8">
        <v>13</v>
      </c>
      <c r="D21" s="3">
        <v>30</v>
      </c>
      <c r="E21" s="4">
        <v>14</v>
      </c>
      <c r="F21" s="3">
        <v>34</v>
      </c>
      <c r="G21" s="124">
        <v>34.25</v>
      </c>
      <c r="H21" s="102">
        <f t="shared" si="0"/>
        <v>36634</v>
      </c>
      <c r="I21" s="107">
        <v>26</v>
      </c>
      <c r="J21" s="59">
        <v>29.85</v>
      </c>
      <c r="K21" s="114">
        <v>34.5</v>
      </c>
      <c r="L21" s="59">
        <v>26.5</v>
      </c>
      <c r="M21" s="59">
        <v>33</v>
      </c>
      <c r="N21" s="59">
        <v>40.6</v>
      </c>
      <c r="O21" s="107">
        <v>37.5</v>
      </c>
      <c r="P21" s="59">
        <v>47.5</v>
      </c>
      <c r="Q21" s="114">
        <v>57.75</v>
      </c>
      <c r="R21" s="107">
        <v>49.5</v>
      </c>
      <c r="S21" s="59">
        <v>58.2</v>
      </c>
      <c r="T21" s="114">
        <v>67</v>
      </c>
      <c r="U21" s="107">
        <v>38.5</v>
      </c>
      <c r="V21" s="59">
        <v>40.25</v>
      </c>
      <c r="W21" s="114">
        <v>37.25</v>
      </c>
      <c r="X21" s="21">
        <v>31.7</v>
      </c>
      <c r="Y21" s="122">
        <v>31.52</v>
      </c>
      <c r="Z21" s="109" t="s">
        <v>99</v>
      </c>
      <c r="AA21" s="110" t="s">
        <v>100</v>
      </c>
      <c r="AB21" s="110" t="s">
        <v>101</v>
      </c>
      <c r="AC21" s="111" t="s">
        <v>102</v>
      </c>
      <c r="AD21">
        <v>158</v>
      </c>
      <c r="AE21" s="108">
        <v>28941</v>
      </c>
      <c r="AL21" s="45">
        <f t="shared" si="1"/>
        <v>36665</v>
      </c>
      <c r="AM21" s="44">
        <v>36665</v>
      </c>
      <c r="AN21">
        <v>38</v>
      </c>
      <c r="AO21">
        <v>42</v>
      </c>
    </row>
    <row r="22" spans="1:41" x14ac:dyDescent="0.2">
      <c r="A22" s="103">
        <v>36635</v>
      </c>
      <c r="B22" s="3">
        <v>28</v>
      </c>
      <c r="C22" s="8">
        <v>12.5</v>
      </c>
      <c r="D22" s="3">
        <v>30.25</v>
      </c>
      <c r="E22" s="4">
        <v>14</v>
      </c>
      <c r="F22" s="3">
        <v>34</v>
      </c>
      <c r="G22" s="124">
        <v>34.24</v>
      </c>
      <c r="H22" s="102">
        <f t="shared" si="0"/>
        <v>36635</v>
      </c>
      <c r="I22" s="107">
        <v>25.4</v>
      </c>
      <c r="J22" s="59">
        <v>29.5</v>
      </c>
      <c r="K22" s="114">
        <v>34.75</v>
      </c>
      <c r="L22" s="59">
        <v>26</v>
      </c>
      <c r="M22" s="59">
        <v>32.75</v>
      </c>
      <c r="N22" s="59">
        <v>40.5</v>
      </c>
      <c r="O22" s="107">
        <v>36.5</v>
      </c>
      <c r="P22" s="59">
        <v>47.25</v>
      </c>
      <c r="Q22" s="114">
        <v>58.25</v>
      </c>
      <c r="R22" s="107">
        <v>49.6</v>
      </c>
      <c r="S22" s="59">
        <v>58.75</v>
      </c>
      <c r="T22" s="114">
        <v>67.5</v>
      </c>
      <c r="U22" s="107">
        <v>38.5</v>
      </c>
      <c r="V22" s="59">
        <v>40.25</v>
      </c>
      <c r="W22" s="114">
        <v>37.25</v>
      </c>
      <c r="X22" s="21">
        <v>31.98</v>
      </c>
      <c r="Y22" s="122">
        <v>31.7</v>
      </c>
      <c r="Z22" s="109" t="s">
        <v>103</v>
      </c>
      <c r="AA22" s="109" t="s">
        <v>104</v>
      </c>
      <c r="AB22" s="109" t="s">
        <v>105</v>
      </c>
      <c r="AC22" s="109" t="s">
        <v>106</v>
      </c>
      <c r="AD22">
        <v>170</v>
      </c>
      <c r="AE22" s="108">
        <v>27835</v>
      </c>
      <c r="AL22" s="45">
        <f t="shared" si="1"/>
        <v>36666</v>
      </c>
      <c r="AM22" s="44">
        <v>36666</v>
      </c>
      <c r="AN22">
        <v>38</v>
      </c>
      <c r="AO22">
        <v>42</v>
      </c>
    </row>
    <row r="23" spans="1:41" x14ac:dyDescent="0.2">
      <c r="A23" s="103">
        <v>36636</v>
      </c>
      <c r="B23" s="3">
        <v>26.25</v>
      </c>
      <c r="C23" s="8">
        <v>10.5</v>
      </c>
      <c r="D23" s="3">
        <v>30</v>
      </c>
      <c r="E23" s="4">
        <v>14</v>
      </c>
      <c r="F23" s="3">
        <v>34</v>
      </c>
      <c r="G23" s="124">
        <v>36.29</v>
      </c>
      <c r="H23" s="102">
        <f t="shared" si="0"/>
        <v>36636</v>
      </c>
      <c r="I23" s="107">
        <v>25.5</v>
      </c>
      <c r="J23" s="59">
        <v>29.5</v>
      </c>
      <c r="K23" s="114">
        <v>34.6</v>
      </c>
      <c r="L23" s="59">
        <v>26</v>
      </c>
      <c r="M23" s="59">
        <v>32.75</v>
      </c>
      <c r="N23" s="59">
        <v>40.5</v>
      </c>
      <c r="O23" s="107">
        <v>36.5</v>
      </c>
      <c r="P23" s="59">
        <v>47.25</v>
      </c>
      <c r="Q23" s="114">
        <v>58.25</v>
      </c>
      <c r="R23" s="107">
        <v>49.75</v>
      </c>
      <c r="S23" s="59">
        <v>59</v>
      </c>
      <c r="T23" s="114">
        <v>68</v>
      </c>
      <c r="U23" s="107">
        <v>38.5</v>
      </c>
      <c r="V23" s="59">
        <v>40.25</v>
      </c>
      <c r="W23" s="114">
        <v>37.25</v>
      </c>
      <c r="X23" s="21">
        <v>31.45</v>
      </c>
      <c r="Y23" s="122">
        <v>31.08</v>
      </c>
      <c r="Z23" s="109" t="s">
        <v>107</v>
      </c>
      <c r="AA23" s="109" t="s">
        <v>108</v>
      </c>
      <c r="AB23" s="109" t="s">
        <v>109</v>
      </c>
      <c r="AC23" s="109" t="s">
        <v>110</v>
      </c>
      <c r="AD23">
        <v>164</v>
      </c>
      <c r="AE23" s="108">
        <v>28251</v>
      </c>
      <c r="AL23" s="45">
        <f t="shared" si="1"/>
        <v>36667</v>
      </c>
      <c r="AM23" s="44">
        <v>36667</v>
      </c>
    </row>
    <row r="24" spans="1:41" x14ac:dyDescent="0.2">
      <c r="A24" s="103">
        <v>36637</v>
      </c>
      <c r="B24" s="3">
        <v>23</v>
      </c>
      <c r="C24" s="8">
        <v>9.25</v>
      </c>
      <c r="D24" s="3">
        <v>28.25</v>
      </c>
      <c r="E24" s="4">
        <v>13</v>
      </c>
      <c r="F24" s="3">
        <v>33.75</v>
      </c>
      <c r="G24" s="124">
        <v>28.99</v>
      </c>
      <c r="H24" s="102">
        <f t="shared" si="0"/>
        <v>36637</v>
      </c>
      <c r="I24" s="107">
        <v>25.75</v>
      </c>
      <c r="J24" s="59">
        <v>29.4</v>
      </c>
      <c r="K24" s="114">
        <v>34.6</v>
      </c>
      <c r="L24" s="59">
        <v>26</v>
      </c>
      <c r="M24" s="59">
        <v>32.75</v>
      </c>
      <c r="N24" s="59">
        <v>40.5</v>
      </c>
      <c r="O24" s="107">
        <v>36.25</v>
      </c>
      <c r="P24" s="59">
        <v>47</v>
      </c>
      <c r="Q24" s="114">
        <v>58.5</v>
      </c>
      <c r="R24" s="107">
        <v>49.75</v>
      </c>
      <c r="S24" s="59">
        <v>59</v>
      </c>
      <c r="T24" s="114">
        <v>68</v>
      </c>
      <c r="U24" s="107">
        <v>38.5</v>
      </c>
      <c r="V24" s="59">
        <v>40.25</v>
      </c>
      <c r="W24" s="114">
        <v>37.25</v>
      </c>
      <c r="X24" s="21">
        <v>28.97</v>
      </c>
      <c r="Y24" s="122">
        <v>28.97</v>
      </c>
      <c r="Z24" s="109" t="s">
        <v>111</v>
      </c>
      <c r="AA24" s="109" t="s">
        <v>112</v>
      </c>
      <c r="AB24" s="109" t="s">
        <v>113</v>
      </c>
      <c r="AC24" s="109" t="s">
        <v>114</v>
      </c>
      <c r="AD24">
        <v>180</v>
      </c>
      <c r="AE24" s="108">
        <v>26607</v>
      </c>
      <c r="AL24" s="45">
        <f t="shared" si="1"/>
        <v>36668</v>
      </c>
      <c r="AM24" s="44">
        <v>36668</v>
      </c>
      <c r="AN24">
        <v>38</v>
      </c>
      <c r="AO24">
        <v>42</v>
      </c>
    </row>
    <row r="25" spans="1:41" x14ac:dyDescent="0.2">
      <c r="A25" s="103">
        <v>36638</v>
      </c>
      <c r="B25" s="3">
        <v>23</v>
      </c>
      <c r="C25" s="8">
        <v>9.25</v>
      </c>
      <c r="D25" s="3">
        <v>28.25</v>
      </c>
      <c r="E25" s="4">
        <v>13</v>
      </c>
      <c r="F25" s="3">
        <v>33.75</v>
      </c>
      <c r="G25" s="124">
        <v>22.17</v>
      </c>
      <c r="H25" s="102">
        <f t="shared" si="0"/>
        <v>36638</v>
      </c>
      <c r="I25" s="107">
        <v>25.75</v>
      </c>
      <c r="J25" s="59">
        <v>29.4</v>
      </c>
      <c r="K25" s="114">
        <v>34.6</v>
      </c>
      <c r="L25" s="59">
        <v>26</v>
      </c>
      <c r="M25" s="59">
        <v>32.75</v>
      </c>
      <c r="N25" s="59">
        <v>40.5</v>
      </c>
      <c r="O25" s="107">
        <v>36.25</v>
      </c>
      <c r="P25" s="59">
        <v>47</v>
      </c>
      <c r="Q25" s="114">
        <v>58.5</v>
      </c>
      <c r="R25" s="107">
        <v>49.75</v>
      </c>
      <c r="S25" s="59">
        <v>59</v>
      </c>
      <c r="T25" s="114">
        <v>68</v>
      </c>
      <c r="U25" s="107">
        <v>38.5</v>
      </c>
      <c r="V25" s="59">
        <v>40.25</v>
      </c>
      <c r="W25" s="114">
        <v>37.25</v>
      </c>
      <c r="X25" s="21">
        <v>22.17</v>
      </c>
      <c r="Y25" s="122">
        <v>22.17</v>
      </c>
      <c r="Z25" s="109" t="s">
        <v>117</v>
      </c>
      <c r="AA25" s="109" t="s">
        <v>115</v>
      </c>
      <c r="AB25" s="109" t="s">
        <v>116</v>
      </c>
      <c r="AC25" s="109" t="s">
        <v>92</v>
      </c>
      <c r="AD25">
        <v>195</v>
      </c>
      <c r="AE25" s="108">
        <v>23832</v>
      </c>
      <c r="AL25" s="45">
        <f t="shared" si="1"/>
        <v>36669</v>
      </c>
      <c r="AM25" s="44">
        <v>36669</v>
      </c>
      <c r="AN25">
        <v>38</v>
      </c>
      <c r="AO25">
        <v>42</v>
      </c>
    </row>
    <row r="26" spans="1:41" x14ac:dyDescent="0.2">
      <c r="A26" s="103">
        <v>36639</v>
      </c>
      <c r="B26" s="3"/>
      <c r="C26" s="8">
        <v>12.5</v>
      </c>
      <c r="D26" s="3"/>
      <c r="E26" s="4">
        <v>13</v>
      </c>
      <c r="F26" s="3"/>
      <c r="G26" s="124"/>
      <c r="H26" s="102">
        <f t="shared" si="0"/>
        <v>36639</v>
      </c>
      <c r="I26" s="107"/>
      <c r="J26" s="59"/>
      <c r="K26" s="114"/>
      <c r="L26" s="59"/>
      <c r="M26" s="59"/>
      <c r="N26" s="59"/>
      <c r="O26" s="107"/>
      <c r="P26" s="59"/>
      <c r="Q26" s="114"/>
      <c r="R26" s="107"/>
      <c r="S26" s="59"/>
      <c r="T26" s="114"/>
      <c r="U26" s="107"/>
      <c r="V26" s="59"/>
      <c r="W26" s="114"/>
      <c r="X26" s="44"/>
      <c r="Y26" s="122"/>
      <c r="Z26" s="109" t="s">
        <v>118</v>
      </c>
      <c r="AA26" s="109" t="s">
        <v>119</v>
      </c>
      <c r="AB26" s="109" t="s">
        <v>120</v>
      </c>
      <c r="AC26" s="109" t="s">
        <v>121</v>
      </c>
      <c r="AL26" s="45">
        <f t="shared" si="1"/>
        <v>36670</v>
      </c>
      <c r="AM26" s="44">
        <v>36670</v>
      </c>
      <c r="AN26">
        <v>38</v>
      </c>
      <c r="AO26">
        <v>42</v>
      </c>
    </row>
    <row r="27" spans="1:41" x14ac:dyDescent="0.2">
      <c r="A27" s="103">
        <v>36640</v>
      </c>
      <c r="B27" s="3">
        <v>27.75</v>
      </c>
      <c r="C27" s="8">
        <v>12.5</v>
      </c>
      <c r="D27" s="3">
        <v>30.5</v>
      </c>
      <c r="E27" s="4">
        <v>13</v>
      </c>
      <c r="F27" s="3">
        <v>34</v>
      </c>
      <c r="G27" s="124">
        <v>29.1</v>
      </c>
      <c r="H27" s="102">
        <f t="shared" si="0"/>
        <v>36640</v>
      </c>
      <c r="I27" s="107">
        <v>25.75</v>
      </c>
      <c r="J27" s="59">
        <v>29.5</v>
      </c>
      <c r="K27" s="114">
        <v>34.85</v>
      </c>
      <c r="L27" s="59">
        <v>26</v>
      </c>
      <c r="M27" s="59">
        <v>33</v>
      </c>
      <c r="N27" s="59">
        <v>40.75</v>
      </c>
      <c r="O27" s="107">
        <v>36.5</v>
      </c>
      <c r="P27" s="59">
        <v>47</v>
      </c>
      <c r="Q27" s="114">
        <v>59.25</v>
      </c>
      <c r="R27" s="107">
        <v>50.25</v>
      </c>
      <c r="S27" s="59">
        <v>59.5</v>
      </c>
      <c r="T27" s="114">
        <v>68.5</v>
      </c>
      <c r="U27" s="107">
        <v>38.5</v>
      </c>
      <c r="V27" s="59">
        <v>40.25</v>
      </c>
      <c r="W27" s="114">
        <v>37.25</v>
      </c>
      <c r="X27" s="21">
        <v>28.78</v>
      </c>
      <c r="Y27" s="122">
        <v>28.75</v>
      </c>
      <c r="Z27" s="109" t="s">
        <v>122</v>
      </c>
      <c r="AA27" s="109" t="s">
        <v>123</v>
      </c>
      <c r="AB27" s="109" t="s">
        <v>124</v>
      </c>
      <c r="AC27" s="109" t="s">
        <v>125</v>
      </c>
      <c r="AD27">
        <v>200</v>
      </c>
      <c r="AE27" s="108">
        <v>28430</v>
      </c>
      <c r="AL27" s="45">
        <f t="shared" si="1"/>
        <v>36671</v>
      </c>
      <c r="AM27" s="44">
        <v>36671</v>
      </c>
      <c r="AN27">
        <v>38</v>
      </c>
      <c r="AO27">
        <v>42</v>
      </c>
    </row>
    <row r="28" spans="1:41" x14ac:dyDescent="0.2">
      <c r="A28" s="103">
        <v>36641</v>
      </c>
      <c r="B28" s="3">
        <v>24.75</v>
      </c>
      <c r="C28" s="8">
        <v>7.25</v>
      </c>
      <c r="D28" s="3">
        <v>28.25</v>
      </c>
      <c r="E28" s="4">
        <v>10</v>
      </c>
      <c r="F28" s="3">
        <v>34.5</v>
      </c>
      <c r="G28" s="124">
        <v>41.39</v>
      </c>
      <c r="H28" s="102">
        <f t="shared" si="0"/>
        <v>36641</v>
      </c>
      <c r="I28" s="107">
        <v>26.75</v>
      </c>
      <c r="J28" s="59">
        <v>30.75</v>
      </c>
      <c r="K28" s="114">
        <v>36.4</v>
      </c>
      <c r="L28" s="59">
        <v>27</v>
      </c>
      <c r="M28" s="59">
        <v>33.75</v>
      </c>
      <c r="N28" s="59">
        <v>41.5</v>
      </c>
      <c r="O28" s="107">
        <v>37.25</v>
      </c>
      <c r="P28" s="59">
        <v>48</v>
      </c>
      <c r="Q28" s="114">
        <v>59</v>
      </c>
      <c r="R28" s="107">
        <v>51</v>
      </c>
      <c r="S28" s="59">
        <v>59.75</v>
      </c>
      <c r="T28" s="114">
        <v>69</v>
      </c>
      <c r="U28" s="107">
        <v>38.5</v>
      </c>
      <c r="V28" s="59">
        <v>40.25</v>
      </c>
      <c r="W28" s="114">
        <v>37.25</v>
      </c>
      <c r="X28" s="21">
        <v>31.73</v>
      </c>
      <c r="Y28" s="122">
        <v>31.73</v>
      </c>
      <c r="Z28" s="109" t="s">
        <v>127</v>
      </c>
      <c r="AA28" s="109" t="s">
        <v>128</v>
      </c>
      <c r="AB28" s="109" t="s">
        <v>129</v>
      </c>
      <c r="AC28" s="109" t="s">
        <v>126</v>
      </c>
      <c r="AD28">
        <v>193</v>
      </c>
      <c r="AE28" s="108">
        <v>29800</v>
      </c>
      <c r="AL28" s="45">
        <f t="shared" si="1"/>
        <v>36672</v>
      </c>
      <c r="AM28" s="44">
        <v>36672</v>
      </c>
      <c r="AN28">
        <v>38</v>
      </c>
      <c r="AO28">
        <v>42</v>
      </c>
    </row>
    <row r="29" spans="1:41" x14ac:dyDescent="0.2">
      <c r="A29" s="103">
        <v>36642</v>
      </c>
      <c r="B29" s="3">
        <v>29.5</v>
      </c>
      <c r="C29" s="8">
        <v>10</v>
      </c>
      <c r="D29" s="3">
        <v>32</v>
      </c>
      <c r="E29" s="4">
        <v>11.75</v>
      </c>
      <c r="F29" s="3">
        <v>48.5</v>
      </c>
      <c r="G29" s="124">
        <v>50.81</v>
      </c>
      <c r="H29" s="102">
        <f t="shared" si="0"/>
        <v>36642</v>
      </c>
      <c r="I29" s="107">
        <v>27.75</v>
      </c>
      <c r="J29" s="59">
        <v>31.75</v>
      </c>
      <c r="K29" s="114">
        <v>37.799999999999997</v>
      </c>
      <c r="L29" s="59">
        <v>27.75</v>
      </c>
      <c r="M29" s="59">
        <v>34.25</v>
      </c>
      <c r="N29" s="59">
        <v>43.75</v>
      </c>
      <c r="O29" s="107">
        <v>37.700000000000003</v>
      </c>
      <c r="P29" s="59">
        <v>49</v>
      </c>
      <c r="Q29" s="114">
        <v>60</v>
      </c>
      <c r="R29" s="107">
        <v>51.4</v>
      </c>
      <c r="S29" s="59">
        <v>60.6</v>
      </c>
      <c r="T29" s="114">
        <v>70</v>
      </c>
      <c r="U29" s="107">
        <v>38.75</v>
      </c>
      <c r="V29" s="59">
        <v>40.75</v>
      </c>
      <c r="W29" s="114">
        <v>38.5</v>
      </c>
      <c r="X29" s="21">
        <v>37.049999999999997</v>
      </c>
      <c r="Y29" s="122">
        <v>36.76</v>
      </c>
      <c r="Z29" s="109" t="s">
        <v>130</v>
      </c>
      <c r="AA29" s="109" t="s">
        <v>131</v>
      </c>
      <c r="AB29" s="109" t="s">
        <v>129</v>
      </c>
      <c r="AC29" s="109" t="s">
        <v>132</v>
      </c>
      <c r="AD29">
        <v>165</v>
      </c>
      <c r="AE29" s="108">
        <v>30625</v>
      </c>
      <c r="AL29" s="45">
        <f t="shared" si="1"/>
        <v>36673</v>
      </c>
      <c r="AM29" s="44">
        <v>36673</v>
      </c>
      <c r="AN29">
        <v>38</v>
      </c>
      <c r="AO29">
        <v>42</v>
      </c>
    </row>
    <row r="30" spans="1:41" x14ac:dyDescent="0.2">
      <c r="A30" s="103">
        <v>36643</v>
      </c>
      <c r="B30" s="3">
        <v>35.5</v>
      </c>
      <c r="C30" s="8">
        <v>12.25</v>
      </c>
      <c r="D30" s="3">
        <v>38.25</v>
      </c>
      <c r="E30" s="4">
        <v>14.25</v>
      </c>
      <c r="F30" s="3">
        <v>68</v>
      </c>
      <c r="G30" s="124">
        <v>97.92</v>
      </c>
      <c r="H30" s="102">
        <f t="shared" si="0"/>
        <v>36643</v>
      </c>
      <c r="I30" s="107">
        <v>27.25</v>
      </c>
      <c r="J30" s="59">
        <v>31.25</v>
      </c>
      <c r="K30" s="114">
        <v>37</v>
      </c>
      <c r="L30" s="59">
        <v>28</v>
      </c>
      <c r="M30" s="59">
        <v>34.25</v>
      </c>
      <c r="N30" s="59">
        <v>43.75</v>
      </c>
      <c r="O30" s="107">
        <v>37.700000000000003</v>
      </c>
      <c r="P30" s="59">
        <v>49</v>
      </c>
      <c r="Q30" s="114">
        <v>60</v>
      </c>
      <c r="R30" s="107">
        <v>51.5</v>
      </c>
      <c r="S30" s="59">
        <v>61</v>
      </c>
      <c r="T30" s="114">
        <v>69.75</v>
      </c>
      <c r="U30" s="107">
        <v>38.75</v>
      </c>
      <c r="V30" s="59">
        <v>40.75</v>
      </c>
      <c r="W30" s="114">
        <v>38.5</v>
      </c>
      <c r="X30" s="21">
        <v>39.770000000000003</v>
      </c>
      <c r="Y30" s="122">
        <v>39.46</v>
      </c>
      <c r="Z30" s="109" t="s">
        <v>133</v>
      </c>
      <c r="AA30" s="109" t="s">
        <v>134</v>
      </c>
      <c r="AB30" s="109" t="s">
        <v>135</v>
      </c>
      <c r="AC30" s="109" t="s">
        <v>136</v>
      </c>
      <c r="AD30">
        <v>184</v>
      </c>
      <c r="AE30" s="108">
        <v>29550</v>
      </c>
      <c r="AL30" s="45">
        <f t="shared" si="1"/>
        <v>36674</v>
      </c>
      <c r="AM30" s="44">
        <v>36674</v>
      </c>
    </row>
    <row r="31" spans="1:41" x14ac:dyDescent="0.2">
      <c r="A31" s="103">
        <v>36644</v>
      </c>
      <c r="B31" s="3">
        <v>35.5</v>
      </c>
      <c r="C31" s="8">
        <v>12.25</v>
      </c>
      <c r="D31" s="3">
        <v>38.25</v>
      </c>
      <c r="E31" s="4">
        <v>14.25</v>
      </c>
      <c r="F31" s="3">
        <v>68</v>
      </c>
      <c r="G31" s="124">
        <v>33.46</v>
      </c>
      <c r="H31" s="102">
        <f t="shared" si="0"/>
        <v>36644</v>
      </c>
      <c r="I31" s="107">
        <v>30.5</v>
      </c>
      <c r="J31" s="59">
        <v>34</v>
      </c>
      <c r="K31" s="114">
        <v>39.25</v>
      </c>
      <c r="L31" s="59">
        <v>30.25</v>
      </c>
      <c r="M31" s="59">
        <v>35</v>
      </c>
      <c r="N31" s="59">
        <v>43.9</v>
      </c>
      <c r="O31" s="107">
        <v>39.5</v>
      </c>
      <c r="P31" s="59">
        <v>50</v>
      </c>
      <c r="Q31" s="114">
        <v>61</v>
      </c>
      <c r="R31" s="107">
        <v>53.25</v>
      </c>
      <c r="S31" s="59">
        <v>61.25</v>
      </c>
      <c r="T31" s="114">
        <v>70.5</v>
      </c>
      <c r="U31" s="107">
        <v>38.75</v>
      </c>
      <c r="V31" s="59">
        <v>40.75</v>
      </c>
      <c r="W31" s="114">
        <v>38.5</v>
      </c>
      <c r="X31" s="21">
        <v>31.94</v>
      </c>
      <c r="Y31" s="122">
        <v>31.79</v>
      </c>
      <c r="Z31" s="109" t="s">
        <v>139</v>
      </c>
      <c r="AA31" s="109" t="s">
        <v>105</v>
      </c>
      <c r="AB31" s="109" t="s">
        <v>140</v>
      </c>
      <c r="AC31" s="109" t="s">
        <v>141</v>
      </c>
      <c r="AD31">
        <v>168</v>
      </c>
      <c r="AE31" s="108">
        <v>27609</v>
      </c>
      <c r="AL31" s="45">
        <f t="shared" si="1"/>
        <v>36675</v>
      </c>
      <c r="AM31" s="44">
        <v>36675</v>
      </c>
      <c r="AN31">
        <v>38</v>
      </c>
      <c r="AO31">
        <v>42</v>
      </c>
    </row>
    <row r="32" spans="1:41" x14ac:dyDescent="0.2">
      <c r="A32" s="103">
        <v>36645</v>
      </c>
      <c r="B32" s="3">
        <v>31.5</v>
      </c>
      <c r="C32" s="8">
        <v>18.25</v>
      </c>
      <c r="D32" s="3">
        <v>33.5</v>
      </c>
      <c r="E32" s="4">
        <v>20</v>
      </c>
      <c r="F32" s="3">
        <v>49.25</v>
      </c>
      <c r="G32" s="124">
        <v>30.45</v>
      </c>
      <c r="H32" s="102">
        <f t="shared" si="0"/>
        <v>36645</v>
      </c>
      <c r="I32" s="107">
        <v>30.5</v>
      </c>
      <c r="J32" s="59">
        <v>34</v>
      </c>
      <c r="K32" s="114">
        <v>39.25</v>
      </c>
      <c r="L32" s="59">
        <v>30.25</v>
      </c>
      <c r="M32" s="59">
        <v>35</v>
      </c>
      <c r="N32" s="59">
        <v>43.9</v>
      </c>
      <c r="O32" s="107">
        <v>39.5</v>
      </c>
      <c r="P32" s="59">
        <v>50</v>
      </c>
      <c r="Q32" s="114">
        <v>61</v>
      </c>
      <c r="R32" s="107">
        <v>53.25</v>
      </c>
      <c r="S32" s="59">
        <v>61.25</v>
      </c>
      <c r="T32" s="114">
        <v>70.5</v>
      </c>
      <c r="U32" s="107">
        <v>38.75</v>
      </c>
      <c r="V32" s="59">
        <v>40.75</v>
      </c>
      <c r="W32" s="114">
        <v>38.5</v>
      </c>
      <c r="X32" s="21">
        <v>27.17</v>
      </c>
      <c r="Y32" s="122">
        <v>27.17</v>
      </c>
      <c r="Z32" s="109" t="s">
        <v>142</v>
      </c>
      <c r="AA32" s="109" t="s">
        <v>112</v>
      </c>
      <c r="AB32" s="109" t="s">
        <v>143</v>
      </c>
      <c r="AC32" s="109" t="s">
        <v>144</v>
      </c>
      <c r="AD32">
        <v>156</v>
      </c>
      <c r="AE32" s="108">
        <v>25357</v>
      </c>
      <c r="AL32" s="45">
        <f t="shared" si="1"/>
        <v>36676</v>
      </c>
      <c r="AM32" s="44">
        <v>36676</v>
      </c>
      <c r="AN32">
        <v>38</v>
      </c>
      <c r="AO32">
        <v>42</v>
      </c>
    </row>
    <row r="33" spans="1:41" x14ac:dyDescent="0.2">
      <c r="A33" s="103">
        <v>36646</v>
      </c>
      <c r="B33" s="5"/>
      <c r="C33" s="9">
        <v>18.25</v>
      </c>
      <c r="D33" s="5"/>
      <c r="E33" s="6">
        <v>20</v>
      </c>
      <c r="F33" s="5"/>
      <c r="G33" s="125"/>
      <c r="H33" s="102">
        <f t="shared" si="0"/>
        <v>36646</v>
      </c>
      <c r="I33" s="120"/>
      <c r="J33" s="119"/>
      <c r="K33" s="118"/>
      <c r="L33" s="119"/>
      <c r="M33" s="119"/>
      <c r="N33" s="119"/>
      <c r="O33" s="120"/>
      <c r="P33" s="119"/>
      <c r="Q33" s="118"/>
      <c r="R33" s="120"/>
      <c r="S33" s="119"/>
      <c r="T33" s="118"/>
      <c r="U33" s="120"/>
      <c r="V33" s="119"/>
      <c r="W33" s="118"/>
      <c r="X33" s="21"/>
      <c r="Y33" s="122"/>
      <c r="Z33" s="109"/>
      <c r="AA33" s="109"/>
      <c r="AB33" s="109"/>
      <c r="AC33" s="109"/>
      <c r="AD33" s="48"/>
      <c r="AE33" s="48"/>
      <c r="AL33" s="45">
        <f t="shared" si="1"/>
        <v>36677</v>
      </c>
      <c r="AM33" s="44">
        <v>36677</v>
      </c>
      <c r="AN33">
        <v>38</v>
      </c>
      <c r="AO33">
        <v>42</v>
      </c>
    </row>
    <row r="34" spans="1:41" x14ac:dyDescent="0.2">
      <c r="A34" s="81"/>
      <c r="X34" s="44"/>
      <c r="Y34" s="45"/>
      <c r="AB34" s="44"/>
      <c r="AC34" s="45"/>
      <c r="AD34" s="48"/>
      <c r="AE34" s="48"/>
    </row>
    <row r="35" spans="1:41" x14ac:dyDescent="0.2">
      <c r="A35" s="81" t="s">
        <v>57</v>
      </c>
      <c r="B35" s="21">
        <f t="shared" ref="B35:G35" si="2">AVERAGE(B4:B33)</f>
        <v>28.07</v>
      </c>
      <c r="C35" s="21">
        <f t="shared" si="2"/>
        <v>15.833333333333334</v>
      </c>
      <c r="D35" s="21">
        <f t="shared" si="2"/>
        <v>31.4</v>
      </c>
      <c r="E35" s="21">
        <f t="shared" si="2"/>
        <v>18.008333333333333</v>
      </c>
      <c r="F35" s="21">
        <f t="shared" si="2"/>
        <v>38.194000000000003</v>
      </c>
      <c r="G35" s="21">
        <f t="shared" si="2"/>
        <v>36.914400000000001</v>
      </c>
      <c r="W35" t="s">
        <v>57</v>
      </c>
      <c r="X35" s="21">
        <f>AVERAGE(X4:X34)</f>
        <v>31.751199999999997</v>
      </c>
      <c r="Y35" s="21">
        <f>AVERAGE(Y4:Y34)</f>
        <v>31.525199999999995</v>
      </c>
      <c r="AB35" s="44"/>
      <c r="AC35" s="83"/>
      <c r="AD35" s="49">
        <f>AVERAGE(AD4:AD34)</f>
        <v>142.72</v>
      </c>
      <c r="AE35" s="49">
        <f>AVERAGE(AE4:AE34)</f>
        <v>28227.912499999999</v>
      </c>
      <c r="AM35" t="s">
        <v>57</v>
      </c>
      <c r="AN35">
        <f>AVERAGE(AN5:AN33)</f>
        <v>38.880000000000003</v>
      </c>
      <c r="AO35">
        <f>AVERAGE(AO5:AO33)</f>
        <v>49.28</v>
      </c>
    </row>
    <row r="36" spans="1:41" x14ac:dyDescent="0.2">
      <c r="A36" s="81" t="s">
        <v>137</v>
      </c>
      <c r="B36" s="21">
        <f t="shared" ref="B36:G36" si="3">MIN(B4:B33)</f>
        <v>23</v>
      </c>
      <c r="C36" s="21">
        <f t="shared" si="3"/>
        <v>7.25</v>
      </c>
      <c r="D36" s="21">
        <f t="shared" si="3"/>
        <v>27</v>
      </c>
      <c r="E36" s="21">
        <f t="shared" si="3"/>
        <v>10</v>
      </c>
      <c r="F36" s="21">
        <f t="shared" si="3"/>
        <v>32.25</v>
      </c>
      <c r="G36" s="21">
        <f t="shared" si="3"/>
        <v>22.17</v>
      </c>
      <c r="X36" s="21"/>
      <c r="Y36" s="21"/>
      <c r="AB36" s="44"/>
      <c r="AC36" s="83"/>
      <c r="AD36" s="49"/>
      <c r="AE36" s="49"/>
    </row>
    <row r="37" spans="1:41" x14ac:dyDescent="0.2">
      <c r="A37" s="81" t="s">
        <v>138</v>
      </c>
      <c r="B37" s="21">
        <f t="shared" ref="B37:G37" si="4">MAX(B4:B33)</f>
        <v>35.5</v>
      </c>
      <c r="C37" s="21">
        <f t="shared" si="4"/>
        <v>26.5</v>
      </c>
      <c r="D37" s="21">
        <f t="shared" si="4"/>
        <v>38.25</v>
      </c>
      <c r="E37" s="21">
        <f t="shared" si="4"/>
        <v>27</v>
      </c>
      <c r="F37" s="21">
        <f t="shared" si="4"/>
        <v>68</v>
      </c>
      <c r="G37" s="21">
        <f t="shared" si="4"/>
        <v>97.92</v>
      </c>
      <c r="X37" s="21"/>
      <c r="Y37" s="21"/>
      <c r="AB37" s="44"/>
      <c r="AC37" s="83"/>
      <c r="AD37" s="49"/>
      <c r="AE37" s="49"/>
    </row>
    <row r="38" spans="1:41" ht="12" customHeight="1" x14ac:dyDescent="0.2">
      <c r="X38" s="44"/>
      <c r="Y38" s="45"/>
      <c r="AB38" s="44"/>
      <c r="AC38" s="45"/>
      <c r="AD38" s="48"/>
      <c r="AE38" s="48"/>
    </row>
    <row r="39" spans="1:41" x14ac:dyDescent="0.2">
      <c r="B39" s="1" t="s">
        <v>86</v>
      </c>
      <c r="H39" s="1" t="s">
        <v>83</v>
      </c>
      <c r="N39" s="1" t="s">
        <v>84</v>
      </c>
      <c r="T39" s="1" t="s">
        <v>11</v>
      </c>
      <c r="Z39" s="1" t="s">
        <v>22</v>
      </c>
      <c r="AF39" s="1" t="s">
        <v>22</v>
      </c>
    </row>
    <row r="40" spans="1:41" x14ac:dyDescent="0.2">
      <c r="B40" s="13" t="s">
        <v>2</v>
      </c>
      <c r="C40" s="2"/>
      <c r="D40" s="14" t="s">
        <v>3</v>
      </c>
      <c r="E40" s="7"/>
      <c r="F40" s="13" t="s">
        <v>4</v>
      </c>
      <c r="G40" s="7"/>
      <c r="H40" s="13" t="s">
        <v>2</v>
      </c>
      <c r="I40" s="2"/>
      <c r="J40" s="14" t="s">
        <v>3</v>
      </c>
      <c r="K40" s="7"/>
      <c r="L40" s="13" t="s">
        <v>4</v>
      </c>
      <c r="M40" s="7"/>
      <c r="N40" s="13" t="s">
        <v>2</v>
      </c>
      <c r="O40" s="2"/>
      <c r="P40" s="14" t="s">
        <v>3</v>
      </c>
      <c r="Q40" s="7"/>
      <c r="R40" s="13" t="s">
        <v>4</v>
      </c>
      <c r="S40" s="7"/>
      <c r="T40" s="13" t="s">
        <v>2</v>
      </c>
      <c r="U40" s="2"/>
      <c r="V40" s="14" t="s">
        <v>3</v>
      </c>
      <c r="W40" s="7"/>
      <c r="X40" s="13" t="s">
        <v>4</v>
      </c>
      <c r="Y40" s="7"/>
      <c r="Z40" s="13" t="s">
        <v>2</v>
      </c>
      <c r="AA40" s="2"/>
      <c r="AB40" s="14" t="s">
        <v>3</v>
      </c>
      <c r="AC40" s="7"/>
      <c r="AD40" s="13" t="s">
        <v>4</v>
      </c>
      <c r="AE40" s="7"/>
      <c r="AF40" s="13" t="s">
        <v>2</v>
      </c>
      <c r="AG40" s="2"/>
      <c r="AH40" s="14" t="s">
        <v>3</v>
      </c>
      <c r="AI40" s="7"/>
      <c r="AJ40" s="13" t="s">
        <v>4</v>
      </c>
      <c r="AK40" s="7"/>
    </row>
    <row r="41" spans="1:41" x14ac:dyDescent="0.2">
      <c r="B41" s="10" t="s">
        <v>0</v>
      </c>
      <c r="C41" s="11" t="s">
        <v>1</v>
      </c>
      <c r="D41" s="12" t="s">
        <v>0</v>
      </c>
      <c r="E41" s="12" t="s">
        <v>1</v>
      </c>
      <c r="F41" s="10" t="s">
        <v>0</v>
      </c>
      <c r="G41" s="12" t="s">
        <v>1</v>
      </c>
      <c r="H41" s="10" t="s">
        <v>0</v>
      </c>
      <c r="I41" s="11" t="s">
        <v>1</v>
      </c>
      <c r="J41" s="12" t="s">
        <v>0</v>
      </c>
      <c r="K41" s="12" t="s">
        <v>1</v>
      </c>
      <c r="L41" s="10" t="s">
        <v>0</v>
      </c>
      <c r="M41" s="12" t="s">
        <v>1</v>
      </c>
      <c r="N41" s="10" t="s">
        <v>0</v>
      </c>
      <c r="O41" s="11" t="s">
        <v>1</v>
      </c>
      <c r="P41" s="12" t="s">
        <v>0</v>
      </c>
      <c r="Q41" s="12" t="s">
        <v>1</v>
      </c>
      <c r="R41" s="10" t="s">
        <v>0</v>
      </c>
      <c r="S41" s="12" t="s">
        <v>1</v>
      </c>
      <c r="T41" s="10" t="s">
        <v>0</v>
      </c>
      <c r="U41" s="11" t="s">
        <v>1</v>
      </c>
      <c r="V41" s="12" t="s">
        <v>0</v>
      </c>
      <c r="W41" s="12" t="s">
        <v>1</v>
      </c>
      <c r="X41" s="10" t="s">
        <v>0</v>
      </c>
      <c r="Y41" s="12" t="s">
        <v>1</v>
      </c>
      <c r="Z41" s="10" t="s">
        <v>0</v>
      </c>
      <c r="AA41" s="11" t="s">
        <v>1</v>
      </c>
      <c r="AB41" s="12" t="s">
        <v>0</v>
      </c>
      <c r="AC41" s="12" t="s">
        <v>1</v>
      </c>
      <c r="AD41" s="10" t="s">
        <v>0</v>
      </c>
      <c r="AE41" s="12" t="s">
        <v>1</v>
      </c>
      <c r="AF41" s="10" t="s">
        <v>0</v>
      </c>
      <c r="AG41" s="11" t="s">
        <v>1</v>
      </c>
      <c r="AH41" s="12" t="s">
        <v>0</v>
      </c>
      <c r="AI41" s="12" t="s">
        <v>1</v>
      </c>
      <c r="AJ41" s="10" t="s">
        <v>0</v>
      </c>
      <c r="AK41" s="12" t="s">
        <v>1</v>
      </c>
    </row>
    <row r="42" spans="1:41" x14ac:dyDescent="0.2">
      <c r="B42" s="107">
        <v>31</v>
      </c>
      <c r="C42" s="114">
        <v>36</v>
      </c>
      <c r="D42" s="59">
        <v>36</v>
      </c>
      <c r="E42" s="59">
        <v>45</v>
      </c>
      <c r="F42" s="107">
        <v>52</v>
      </c>
      <c r="G42" s="59">
        <v>55</v>
      </c>
      <c r="H42" s="112">
        <v>30.5</v>
      </c>
      <c r="I42" s="113">
        <v>33</v>
      </c>
      <c r="J42" s="115">
        <v>36.5</v>
      </c>
      <c r="K42" s="115">
        <v>37.5</v>
      </c>
      <c r="L42" s="112">
        <v>48</v>
      </c>
      <c r="M42" s="115">
        <v>50</v>
      </c>
      <c r="N42" s="112"/>
      <c r="O42" s="113"/>
      <c r="P42" s="112"/>
      <c r="Q42" s="115"/>
      <c r="R42" s="112"/>
      <c r="S42" s="113"/>
      <c r="T42" s="112">
        <v>53.5</v>
      </c>
      <c r="U42" s="113"/>
      <c r="V42" s="112">
        <v>62.5</v>
      </c>
      <c r="W42" s="115"/>
      <c r="X42" s="112">
        <v>75</v>
      </c>
      <c r="Y42" s="113">
        <v>80</v>
      </c>
      <c r="Z42" s="112"/>
      <c r="AA42" s="113"/>
      <c r="AB42" s="112"/>
      <c r="AC42" s="115"/>
      <c r="AD42" s="112"/>
      <c r="AE42" s="113"/>
      <c r="AF42" s="56"/>
      <c r="AG42" s="106"/>
      <c r="AH42" s="56"/>
      <c r="AI42" s="105"/>
      <c r="AJ42" s="56"/>
      <c r="AK42" s="106"/>
    </row>
    <row r="43" spans="1:41" x14ac:dyDescent="0.2">
      <c r="B43" s="107">
        <v>33</v>
      </c>
      <c r="C43" s="114">
        <v>40</v>
      </c>
      <c r="D43" s="59"/>
      <c r="E43" s="59"/>
      <c r="F43" s="107">
        <v>55.25</v>
      </c>
      <c r="G43" s="59">
        <v>56.5</v>
      </c>
      <c r="H43" s="107">
        <v>32</v>
      </c>
      <c r="I43" s="114">
        <v>32.75</v>
      </c>
      <c r="J43" s="59">
        <v>38.25</v>
      </c>
      <c r="K43" s="59">
        <v>39.25</v>
      </c>
      <c r="L43" s="107">
        <v>48</v>
      </c>
      <c r="M43" s="59">
        <v>50</v>
      </c>
      <c r="N43" s="107"/>
      <c r="O43" s="114"/>
      <c r="P43" s="107"/>
      <c r="Q43" s="59"/>
      <c r="R43" s="107"/>
      <c r="S43" s="114"/>
      <c r="T43" s="107"/>
      <c r="U43" s="114"/>
      <c r="V43" s="107">
        <v>63</v>
      </c>
      <c r="W43" s="59">
        <v>67</v>
      </c>
      <c r="X43" s="107">
        <v>75</v>
      </c>
      <c r="Y43" s="114">
        <v>77</v>
      </c>
      <c r="Z43" s="107"/>
      <c r="AA43" s="114"/>
      <c r="AB43" s="107"/>
      <c r="AC43" s="59"/>
      <c r="AD43" s="107"/>
      <c r="AE43" s="114"/>
      <c r="AF43" s="3"/>
      <c r="AG43" s="4"/>
      <c r="AH43" s="3"/>
      <c r="AI43" s="8"/>
      <c r="AJ43" s="3"/>
      <c r="AK43" s="4"/>
    </row>
    <row r="44" spans="1:41" x14ac:dyDescent="0.2">
      <c r="B44" s="107">
        <v>34</v>
      </c>
      <c r="C44" s="114">
        <v>39</v>
      </c>
      <c r="D44" s="59">
        <v>37</v>
      </c>
      <c r="E44" s="59"/>
      <c r="F44" s="107">
        <v>53</v>
      </c>
      <c r="G44" s="59">
        <v>56</v>
      </c>
      <c r="H44" s="107">
        <v>34</v>
      </c>
      <c r="I44" s="114">
        <v>35</v>
      </c>
      <c r="J44" s="59">
        <v>39</v>
      </c>
      <c r="K44" s="59">
        <v>39.25</v>
      </c>
      <c r="L44" s="107">
        <v>50</v>
      </c>
      <c r="M44" s="59"/>
      <c r="N44" s="107"/>
      <c r="O44" s="114"/>
      <c r="P44" s="107"/>
      <c r="Q44" s="59"/>
      <c r="R44" s="107"/>
      <c r="S44" s="114"/>
      <c r="T44" s="107"/>
      <c r="U44" s="114"/>
      <c r="V44" s="107"/>
      <c r="W44" s="59"/>
      <c r="X44" s="116"/>
      <c r="Y44" s="114"/>
      <c r="Z44" s="107"/>
      <c r="AA44" s="114"/>
      <c r="AB44" s="107"/>
      <c r="AC44" s="59"/>
      <c r="AD44" s="116"/>
      <c r="AE44" s="114"/>
      <c r="AF44" s="3"/>
      <c r="AG44" s="4"/>
      <c r="AH44" s="107"/>
      <c r="AI44" s="8"/>
      <c r="AJ44" s="114"/>
      <c r="AK44" s="4"/>
    </row>
    <row r="45" spans="1:41" x14ac:dyDescent="0.2">
      <c r="B45" s="107"/>
      <c r="C45" s="114"/>
      <c r="D45" s="59"/>
      <c r="E45" s="59"/>
      <c r="F45" s="107"/>
      <c r="G45" s="59"/>
      <c r="H45" s="107">
        <v>33.5</v>
      </c>
      <c r="I45" s="114">
        <v>34.5</v>
      </c>
      <c r="J45" s="59">
        <v>38.5</v>
      </c>
      <c r="K45" s="59">
        <v>39.25</v>
      </c>
      <c r="L45" s="107">
        <v>49.75</v>
      </c>
      <c r="M45" s="59">
        <v>50.25</v>
      </c>
      <c r="N45" s="107"/>
      <c r="O45" s="114"/>
      <c r="P45" s="59"/>
      <c r="Q45" s="59"/>
      <c r="R45" s="107"/>
      <c r="S45" s="114"/>
      <c r="T45" s="107"/>
      <c r="U45" s="114"/>
      <c r="V45" s="59"/>
      <c r="W45" s="59"/>
      <c r="X45" s="107"/>
      <c r="Y45" s="114"/>
      <c r="Z45" s="107"/>
      <c r="AA45" s="114"/>
      <c r="AB45" s="59"/>
      <c r="AC45" s="59"/>
      <c r="AD45" s="107"/>
      <c r="AE45" s="114"/>
      <c r="AF45" s="3"/>
      <c r="AG45" s="4"/>
      <c r="AH45" s="8"/>
      <c r="AI45" s="8"/>
      <c r="AJ45" s="3"/>
      <c r="AK45" s="4"/>
    </row>
    <row r="46" spans="1:41" x14ac:dyDescent="0.2">
      <c r="B46" s="117"/>
      <c r="C46" s="118"/>
      <c r="D46" s="119"/>
      <c r="E46" s="119"/>
      <c r="F46" s="120"/>
      <c r="G46" s="119"/>
      <c r="H46" s="117"/>
      <c r="I46" s="118"/>
      <c r="J46" s="119"/>
      <c r="K46" s="119"/>
      <c r="L46" s="120"/>
      <c r="M46" s="119"/>
      <c r="N46" s="120"/>
      <c r="O46" s="118"/>
      <c r="P46" s="120"/>
      <c r="Q46" s="119"/>
      <c r="R46" s="120"/>
      <c r="S46" s="118"/>
      <c r="T46" s="120"/>
      <c r="U46" s="118"/>
      <c r="V46" s="120"/>
      <c r="W46" s="119"/>
      <c r="X46" s="120"/>
      <c r="Y46" s="118"/>
      <c r="Z46" s="120"/>
      <c r="AA46" s="118"/>
      <c r="AB46" s="120"/>
      <c r="AC46" s="119"/>
      <c r="AD46" s="120"/>
      <c r="AE46" s="118"/>
      <c r="AF46" s="5"/>
      <c r="AG46" s="6"/>
      <c r="AH46" s="5"/>
      <c r="AI46" s="9"/>
      <c r="AJ46" s="5"/>
      <c r="AK46" s="6"/>
    </row>
    <row r="47" spans="1:41" x14ac:dyDescent="0.2">
      <c r="X47" s="44"/>
      <c r="Y47" s="45"/>
      <c r="Z47" s="21"/>
      <c r="AD47" s="21"/>
    </row>
    <row r="48" spans="1:41" x14ac:dyDescent="0.2">
      <c r="B48" s="15"/>
      <c r="X48" s="44"/>
      <c r="Y48" s="45"/>
      <c r="Z48" s="21"/>
      <c r="AA48" s="21"/>
      <c r="AC48" s="45"/>
      <c r="AD48" s="21"/>
      <c r="AE48" s="21"/>
    </row>
    <row r="49" spans="2:29" x14ac:dyDescent="0.2">
      <c r="B49" s="16" t="s">
        <v>30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X49" s="44"/>
      <c r="Y49" s="45"/>
      <c r="AC49" s="45"/>
    </row>
    <row r="50" spans="2:29" x14ac:dyDescent="0.2">
      <c r="B50" s="18"/>
      <c r="C50" s="17" t="s">
        <v>12</v>
      </c>
      <c r="D50" s="17" t="s">
        <v>13</v>
      </c>
      <c r="E50" s="17" t="s">
        <v>14</v>
      </c>
      <c r="F50" s="17" t="s">
        <v>15</v>
      </c>
      <c r="G50" s="17" t="s">
        <v>18</v>
      </c>
      <c r="H50" s="17" t="s">
        <v>19</v>
      </c>
      <c r="I50" s="17" t="s">
        <v>20</v>
      </c>
      <c r="J50" s="17" t="s">
        <v>21</v>
      </c>
      <c r="K50" s="17" t="s">
        <v>6</v>
      </c>
      <c r="L50" s="17" t="s">
        <v>7</v>
      </c>
      <c r="M50" s="17" t="s">
        <v>8</v>
      </c>
      <c r="N50" s="17" t="s">
        <v>9</v>
      </c>
      <c r="O50" s="31" t="s">
        <v>5</v>
      </c>
      <c r="P50" s="31" t="s">
        <v>10</v>
      </c>
      <c r="Q50" s="31" t="s">
        <v>11</v>
      </c>
      <c r="R50" s="31" t="s">
        <v>22</v>
      </c>
    </row>
    <row r="51" spans="2:29" x14ac:dyDescent="0.2">
      <c r="B51" s="58" t="s">
        <v>54</v>
      </c>
      <c r="C51" s="73">
        <v>24.14</v>
      </c>
      <c r="D51" s="74">
        <v>21.31</v>
      </c>
      <c r="E51" s="74">
        <v>21.22</v>
      </c>
      <c r="F51" s="74">
        <v>26.71</v>
      </c>
      <c r="G51" s="74">
        <v>28.1</v>
      </c>
      <c r="H51" s="74">
        <v>32.57</v>
      </c>
      <c r="I51" s="74">
        <v>41.58</v>
      </c>
      <c r="J51" s="74">
        <v>42.51</v>
      </c>
      <c r="K51" s="74">
        <v>33.340000000000003</v>
      </c>
      <c r="L51" s="74">
        <v>41.06</v>
      </c>
      <c r="M51" s="74">
        <v>33.71</v>
      </c>
      <c r="N51" s="75"/>
      <c r="O51" s="60">
        <f>AVERAGE(C51:E51)</f>
        <v>22.223333333333333</v>
      </c>
      <c r="P51" s="21">
        <f>AVERAGE(F51:H51)</f>
        <v>29.126666666666665</v>
      </c>
      <c r="Q51" s="21">
        <f>AVERAGE(I51:K51)</f>
        <v>39.143333333333338</v>
      </c>
      <c r="R51" s="31"/>
    </row>
    <row r="52" spans="2:29" x14ac:dyDescent="0.2">
      <c r="B52" s="57" t="s">
        <v>51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31"/>
      <c r="P52" s="31"/>
      <c r="Q52" s="31"/>
      <c r="R52" s="31"/>
    </row>
    <row r="53" spans="2:29" x14ac:dyDescent="0.2">
      <c r="B53" s="57" t="s">
        <v>52</v>
      </c>
      <c r="C53" s="62">
        <v>0.95</v>
      </c>
      <c r="D53" s="63">
        <v>0.85</v>
      </c>
      <c r="E53" s="63">
        <v>0.75</v>
      </c>
      <c r="F53" s="38">
        <v>0.15</v>
      </c>
      <c r="G53" s="61">
        <v>0.55000000000000004</v>
      </c>
      <c r="H53" s="61">
        <v>0.65</v>
      </c>
      <c r="I53" s="64">
        <v>0.35</v>
      </c>
      <c r="J53" s="63">
        <v>0.75</v>
      </c>
      <c r="K53" s="63">
        <v>0.75</v>
      </c>
      <c r="L53" s="61"/>
      <c r="M53" s="61"/>
      <c r="N53" s="61"/>
      <c r="O53" s="31"/>
      <c r="P53" s="31"/>
      <c r="Q53" s="31"/>
      <c r="R53" s="31"/>
    </row>
    <row r="54" spans="2:29" x14ac:dyDescent="0.2">
      <c r="B54" s="57" t="s">
        <v>53</v>
      </c>
      <c r="C54" s="63">
        <v>0.85</v>
      </c>
      <c r="D54" s="61">
        <v>0.55000000000000004</v>
      </c>
      <c r="E54" s="72">
        <v>0.35</v>
      </c>
      <c r="F54" s="38">
        <v>0.15</v>
      </c>
      <c r="G54" s="72">
        <v>0.35</v>
      </c>
      <c r="H54" s="72">
        <v>0.35</v>
      </c>
      <c r="I54" s="61">
        <v>0.55000000000000004</v>
      </c>
      <c r="J54" s="64">
        <v>0.25</v>
      </c>
      <c r="K54" s="64">
        <v>0.25</v>
      </c>
      <c r="L54" s="61"/>
      <c r="M54" s="61"/>
      <c r="N54" s="61"/>
      <c r="O54" s="31"/>
      <c r="P54" s="31"/>
      <c r="Q54" s="31"/>
      <c r="R54" s="31"/>
    </row>
    <row r="55" spans="2:29" x14ac:dyDescent="0.2">
      <c r="B55" s="58" t="s">
        <v>55</v>
      </c>
      <c r="C55" s="73">
        <v>22.17</v>
      </c>
      <c r="D55" s="74">
        <v>20.49</v>
      </c>
      <c r="E55" s="74">
        <v>21.85</v>
      </c>
      <c r="F55" s="74">
        <v>25.52</v>
      </c>
      <c r="G55" s="74">
        <v>20.91</v>
      </c>
      <c r="H55" s="74">
        <v>20.69</v>
      </c>
      <c r="I55" s="74">
        <v>42.33</v>
      </c>
      <c r="J55" s="74">
        <v>51.1</v>
      </c>
      <c r="K55" s="74">
        <v>41.89</v>
      </c>
      <c r="L55" s="74">
        <v>27.11</v>
      </c>
      <c r="M55" s="74">
        <v>27.78</v>
      </c>
      <c r="N55" s="75">
        <v>27.47</v>
      </c>
      <c r="O55" s="21">
        <f>AVERAGE(C55:E55)</f>
        <v>21.50333333333333</v>
      </c>
      <c r="P55" s="21"/>
      <c r="Q55" s="21">
        <f>AVERAGE(I55:K55)</f>
        <v>45.106666666666662</v>
      </c>
      <c r="R55" s="21">
        <f>AVERAGE(L55:N55)</f>
        <v>27.453333333333333</v>
      </c>
      <c r="X55" t="s">
        <v>6</v>
      </c>
      <c r="Y55" t="s">
        <v>48</v>
      </c>
      <c r="Z55" s="21"/>
    </row>
    <row r="56" spans="2:29" x14ac:dyDescent="0.2">
      <c r="B56" s="57" t="s">
        <v>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21"/>
      <c r="P56" s="21"/>
      <c r="Q56" s="21"/>
      <c r="R56" s="21"/>
      <c r="Z56" s="21"/>
    </row>
    <row r="57" spans="2:29" x14ac:dyDescent="0.2">
      <c r="B57" s="57" t="s">
        <v>52</v>
      </c>
      <c r="C57" s="63">
        <v>0.85</v>
      </c>
      <c r="D57" s="38">
        <v>0.15</v>
      </c>
      <c r="E57" s="64">
        <v>0.35</v>
      </c>
      <c r="F57" s="38">
        <v>0.15</v>
      </c>
      <c r="G57" s="64">
        <v>0.25</v>
      </c>
      <c r="H57" s="64">
        <v>0.25</v>
      </c>
      <c r="I57" s="62">
        <v>0.95</v>
      </c>
      <c r="J57" s="62">
        <v>0.95</v>
      </c>
      <c r="K57" s="62">
        <v>0.95</v>
      </c>
      <c r="L57" s="61">
        <v>0.45</v>
      </c>
      <c r="M57" s="61">
        <v>0.65</v>
      </c>
      <c r="N57" s="61">
        <v>0.55000000000000004</v>
      </c>
      <c r="O57" s="21"/>
      <c r="P57" s="21"/>
      <c r="Q57" s="21"/>
      <c r="R57" s="21"/>
      <c r="Z57" s="21"/>
    </row>
    <row r="58" spans="2:29" x14ac:dyDescent="0.2">
      <c r="B58" s="57" t="s">
        <v>53</v>
      </c>
      <c r="C58" s="71">
        <v>0.75</v>
      </c>
      <c r="D58" s="72">
        <v>0.35</v>
      </c>
      <c r="E58" s="71">
        <v>0.75</v>
      </c>
      <c r="F58" s="64">
        <v>0.25</v>
      </c>
      <c r="G58" s="80">
        <v>0.35</v>
      </c>
      <c r="H58" s="72">
        <v>0.35</v>
      </c>
      <c r="I58" s="71">
        <v>0.75</v>
      </c>
      <c r="J58" s="62">
        <v>0.95</v>
      </c>
      <c r="K58" s="61">
        <v>0.45</v>
      </c>
      <c r="L58" s="61">
        <v>0.45</v>
      </c>
      <c r="M58" s="72">
        <v>0.35</v>
      </c>
      <c r="N58" s="61">
        <v>0.45</v>
      </c>
      <c r="O58" s="21"/>
      <c r="P58" s="21"/>
      <c r="Q58" s="21"/>
      <c r="R58" s="21"/>
      <c r="Z58" s="21"/>
    </row>
    <row r="59" spans="2:29" x14ac:dyDescent="0.2">
      <c r="B59" s="58" t="s">
        <v>56</v>
      </c>
      <c r="C59" s="76"/>
      <c r="D59" s="77"/>
      <c r="E59" s="77"/>
      <c r="F59" s="77"/>
      <c r="G59" s="78">
        <v>28.77</v>
      </c>
      <c r="H59" s="78">
        <v>26</v>
      </c>
      <c r="I59" s="78">
        <v>34.770000000000003</v>
      </c>
      <c r="J59" s="78">
        <v>39.979999999999997</v>
      </c>
      <c r="K59" s="78">
        <v>44.27</v>
      </c>
      <c r="L59" s="78">
        <v>26.88</v>
      </c>
      <c r="M59" s="78">
        <v>24.6</v>
      </c>
      <c r="N59" s="79">
        <v>22.55</v>
      </c>
      <c r="O59" s="21"/>
      <c r="P59" s="21"/>
      <c r="Q59" s="21">
        <f>AVERAGE(I59:K59)</f>
        <v>39.673333333333339</v>
      </c>
      <c r="R59" s="21">
        <f>AVERAGE(L59:N59)</f>
        <v>24.676666666666666</v>
      </c>
      <c r="X59" t="s">
        <v>49</v>
      </c>
      <c r="Y59" t="s">
        <v>48</v>
      </c>
      <c r="Z59" s="21" t="e">
        <f>AVERAGE(Z17:Z49)</f>
        <v>#DIV/0!</v>
      </c>
    </row>
    <row r="60" spans="2:29" x14ac:dyDescent="0.2">
      <c r="B60" s="57" t="s">
        <v>51</v>
      </c>
      <c r="C60" s="65"/>
      <c r="D60" s="65"/>
      <c r="E60" s="65"/>
      <c r="F60" s="65"/>
      <c r="G60" s="66"/>
      <c r="H60" s="66"/>
      <c r="I60" s="66"/>
      <c r="J60" s="66"/>
      <c r="K60" s="66"/>
      <c r="L60" s="66"/>
      <c r="M60" s="66"/>
      <c r="N60" s="66"/>
      <c r="O60" s="21"/>
      <c r="P60" s="21"/>
      <c r="Q60" s="21"/>
      <c r="R60" s="21"/>
      <c r="Z60" s="21"/>
    </row>
    <row r="61" spans="2:29" x14ac:dyDescent="0.2">
      <c r="B61" s="57" t="s">
        <v>52</v>
      </c>
      <c r="C61" s="65"/>
      <c r="D61" s="65"/>
      <c r="E61" s="65"/>
      <c r="F61" s="65"/>
      <c r="G61" s="67">
        <v>0.95</v>
      </c>
      <c r="H61" s="66">
        <v>0.45</v>
      </c>
      <c r="I61" s="66">
        <v>0.65</v>
      </c>
      <c r="J61" s="67">
        <v>0.9</v>
      </c>
      <c r="K61" s="67">
        <v>0.95</v>
      </c>
      <c r="L61" s="66">
        <v>0.65</v>
      </c>
      <c r="M61" s="68">
        <v>0.75</v>
      </c>
      <c r="N61" s="69">
        <v>0.15</v>
      </c>
      <c r="O61" s="21"/>
      <c r="P61" s="21"/>
      <c r="Q61" s="21"/>
      <c r="R61" s="21"/>
      <c r="Z61" s="21"/>
    </row>
    <row r="62" spans="2:29" x14ac:dyDescent="0.2">
      <c r="B62" s="57" t="s">
        <v>53</v>
      </c>
      <c r="C62" s="65"/>
      <c r="D62" s="65"/>
      <c r="E62" s="65"/>
      <c r="F62" s="65"/>
      <c r="G62" s="67">
        <v>0.95</v>
      </c>
      <c r="H62" s="68">
        <v>0.75</v>
      </c>
      <c r="I62" s="66">
        <v>0.45</v>
      </c>
      <c r="J62" s="67">
        <v>0.95</v>
      </c>
      <c r="K62" s="67">
        <v>0.95</v>
      </c>
      <c r="L62" s="70">
        <v>0.85</v>
      </c>
      <c r="M62" s="68">
        <v>0.75</v>
      </c>
      <c r="N62" s="66">
        <v>0.45</v>
      </c>
      <c r="O62" s="21"/>
      <c r="P62" s="21"/>
      <c r="Q62" s="21"/>
      <c r="R62" s="21"/>
      <c r="Z62" s="21"/>
    </row>
    <row r="63" spans="2:29" x14ac:dyDescent="0.2">
      <c r="B63" s="58"/>
      <c r="C63" s="24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1"/>
      <c r="P63" s="21"/>
      <c r="Q63" s="21"/>
      <c r="R63" s="21"/>
      <c r="T63" s="21"/>
    </row>
    <row r="64" spans="2:29" x14ac:dyDescent="0.2">
      <c r="B64" s="18"/>
      <c r="C64" s="29">
        <v>1.55</v>
      </c>
      <c r="D64" s="29">
        <v>1.59</v>
      </c>
      <c r="E64" s="29">
        <v>2.4500000000000002</v>
      </c>
      <c r="F64" s="29">
        <v>3.55</v>
      </c>
      <c r="G64" s="29">
        <v>4.05</v>
      </c>
      <c r="H64" s="29"/>
      <c r="I64" s="29">
        <v>1.46</v>
      </c>
      <c r="J64" s="29">
        <v>1.59</v>
      </c>
      <c r="K64" s="29"/>
      <c r="L64" s="29"/>
      <c r="M64" s="29"/>
      <c r="N64" s="29"/>
    </row>
    <row r="65" spans="2:22" x14ac:dyDescent="0.2">
      <c r="B65" s="18"/>
      <c r="C65" s="28">
        <v>78.2</v>
      </c>
      <c r="D65" s="28">
        <v>67.2</v>
      </c>
      <c r="E65" s="28">
        <v>77.599999999999994</v>
      </c>
      <c r="F65" s="28">
        <v>97.8</v>
      </c>
      <c r="G65" s="28">
        <v>132</v>
      </c>
      <c r="H65" s="28">
        <v>140</v>
      </c>
      <c r="I65" s="41">
        <v>130.15</v>
      </c>
      <c r="J65" s="42">
        <v>120</v>
      </c>
      <c r="K65" s="43">
        <f>(173.5+164.4+159.8+187.2+193.9)/5</f>
        <v>175.76</v>
      </c>
      <c r="L65" s="42">
        <v>186</v>
      </c>
      <c r="M65" s="42">
        <v>187</v>
      </c>
      <c r="N65" s="16"/>
    </row>
    <row r="66" spans="2:22" x14ac:dyDescent="0.2">
      <c r="B66" s="18" t="s">
        <v>28</v>
      </c>
      <c r="C66" s="28">
        <v>98.9</v>
      </c>
      <c r="D66" s="28">
        <v>108.5</v>
      </c>
      <c r="E66" s="28">
        <v>97</v>
      </c>
      <c r="F66" s="28">
        <v>130.1</v>
      </c>
      <c r="G66" s="28">
        <v>109.4</v>
      </c>
      <c r="H66" s="28">
        <v>132.80000000000001</v>
      </c>
      <c r="I66" s="28">
        <v>109.4</v>
      </c>
      <c r="J66" s="28">
        <v>69.97</v>
      </c>
      <c r="K66" s="28">
        <v>133.69999999999999</v>
      </c>
      <c r="L66" s="28">
        <v>143.94999999999999</v>
      </c>
      <c r="M66" s="28">
        <v>118</v>
      </c>
      <c r="N66" s="28">
        <v>107</v>
      </c>
    </row>
    <row r="67" spans="2:22" x14ac:dyDescent="0.2">
      <c r="B67" s="18"/>
      <c r="C67" s="17" t="s">
        <v>6</v>
      </c>
      <c r="D67" s="17" t="s">
        <v>7</v>
      </c>
      <c r="E67" s="17" t="s">
        <v>8</v>
      </c>
      <c r="F67" s="17" t="s">
        <v>9</v>
      </c>
      <c r="G67" s="17" t="s">
        <v>12</v>
      </c>
      <c r="H67" s="17" t="s">
        <v>13</v>
      </c>
      <c r="I67" s="17" t="s">
        <v>14</v>
      </c>
      <c r="J67" s="17" t="s">
        <v>15</v>
      </c>
      <c r="K67" s="17" t="s">
        <v>18</v>
      </c>
      <c r="L67" s="17" t="s">
        <v>19</v>
      </c>
      <c r="M67" s="17" t="s">
        <v>20</v>
      </c>
      <c r="N67" s="17" t="s">
        <v>21</v>
      </c>
    </row>
    <row r="68" spans="2:22" x14ac:dyDescent="0.2">
      <c r="B68" s="23" t="s">
        <v>50</v>
      </c>
      <c r="C68" s="30">
        <v>32.11</v>
      </c>
      <c r="D68" s="30">
        <v>45.13</v>
      </c>
      <c r="E68" s="30">
        <v>44.24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2:22" x14ac:dyDescent="0.2">
      <c r="B69" s="23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22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22" x14ac:dyDescent="0.2">
      <c r="B71" s="23" t="s">
        <v>23</v>
      </c>
      <c r="C71" s="30">
        <v>39.869999999999997</v>
      </c>
      <c r="D71" s="30">
        <v>30.48</v>
      </c>
      <c r="E71" s="30">
        <v>28.52</v>
      </c>
      <c r="F71" s="30">
        <v>31.19</v>
      </c>
      <c r="G71" s="30">
        <v>17.95</v>
      </c>
      <c r="H71" s="30">
        <v>18.260000000000002</v>
      </c>
      <c r="I71" s="30">
        <v>16.39</v>
      </c>
      <c r="J71" s="30">
        <v>24.06</v>
      </c>
      <c r="K71" s="30">
        <v>28.25</v>
      </c>
      <c r="L71" s="30">
        <v>23.73</v>
      </c>
      <c r="M71" s="27">
        <v>24.72</v>
      </c>
      <c r="N71" s="30">
        <v>29.84</v>
      </c>
      <c r="O71" s="21">
        <f>AVERAGE(D71:F71)</f>
        <v>30.063333333333333</v>
      </c>
      <c r="P71" s="21">
        <f>AVERAGE(G71:I71)</f>
        <v>17.533333333333335</v>
      </c>
      <c r="Q71" s="21">
        <f>AVERAGE(J71:L71)</f>
        <v>25.346666666666668</v>
      </c>
      <c r="R71" s="21">
        <f>AVERAGE(M71:N71,C68)</f>
        <v>28.89</v>
      </c>
    </row>
    <row r="72" spans="2:22" x14ac:dyDescent="0.2">
      <c r="B72" s="23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27"/>
      <c r="N72" s="30"/>
      <c r="O72" s="21"/>
      <c r="P72" s="21"/>
      <c r="Q72" s="21"/>
      <c r="R72" s="21"/>
    </row>
    <row r="73" spans="2:22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30"/>
      <c r="O73" s="21"/>
      <c r="P73" s="21"/>
      <c r="Q73" s="21"/>
      <c r="R73" s="21"/>
    </row>
    <row r="74" spans="2:22" x14ac:dyDescent="0.2">
      <c r="B74" s="23" t="s">
        <v>16</v>
      </c>
      <c r="C74" s="27">
        <v>20.190000000000001</v>
      </c>
      <c r="D74" s="27">
        <v>18.510000000000002</v>
      </c>
      <c r="E74" s="27">
        <v>18.96</v>
      </c>
      <c r="F74" s="27">
        <v>20.07</v>
      </c>
      <c r="G74" s="27">
        <v>19.39</v>
      </c>
      <c r="H74" s="27">
        <v>14.34</v>
      </c>
      <c r="I74" s="27">
        <v>18.739999999999998</v>
      </c>
      <c r="J74" s="27">
        <v>24.23</v>
      </c>
      <c r="K74" s="27">
        <v>14.8</v>
      </c>
      <c r="L74" s="27">
        <v>13.79</v>
      </c>
      <c r="M74" s="27">
        <v>26.32</v>
      </c>
      <c r="N74" s="27">
        <v>51.04</v>
      </c>
      <c r="O74" s="21">
        <f>AVERAGE(D74:F74)</f>
        <v>19.18</v>
      </c>
      <c r="P74" s="21">
        <f>AVERAGE(G74:I74)</f>
        <v>17.489999999999998</v>
      </c>
      <c r="Q74" s="21">
        <f>AVERAGE(J74:L74)</f>
        <v>17.606666666666666</v>
      </c>
      <c r="R74" s="21">
        <f>AVERAGE(M74:N74,C71)</f>
        <v>39.076666666666661</v>
      </c>
    </row>
    <row r="75" spans="2:22" x14ac:dyDescent="0.2">
      <c r="B75" s="23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1"/>
      <c r="P75" s="21"/>
      <c r="Q75" s="21"/>
      <c r="R75" s="21"/>
    </row>
    <row r="76" spans="2:22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1"/>
      <c r="P76" s="21"/>
      <c r="Q76" s="21"/>
      <c r="R76" s="21"/>
    </row>
    <row r="77" spans="2:22" x14ac:dyDescent="0.2">
      <c r="B77" s="23" t="s">
        <v>17</v>
      </c>
      <c r="C77" s="24">
        <v>15.47</v>
      </c>
      <c r="D77" s="25">
        <v>18.02</v>
      </c>
      <c r="E77" s="25">
        <v>24.18</v>
      </c>
      <c r="F77" s="25">
        <v>25</v>
      </c>
      <c r="G77" s="25">
        <v>17.22</v>
      </c>
      <c r="H77" s="25">
        <v>10.39</v>
      </c>
      <c r="I77" s="25">
        <v>11.59</v>
      </c>
      <c r="J77" s="25">
        <v>13.1</v>
      </c>
      <c r="K77" s="25">
        <v>16.66</v>
      </c>
      <c r="L77" s="25">
        <v>11.62</v>
      </c>
      <c r="M77" s="25">
        <v>12.33</v>
      </c>
      <c r="N77" s="25">
        <v>17.47</v>
      </c>
      <c r="O77" s="21">
        <f>AVERAGE(D77:F77)</f>
        <v>22.400000000000002</v>
      </c>
      <c r="P77" s="21">
        <f>AVERAGE(G77:I77)</f>
        <v>13.066666666666668</v>
      </c>
      <c r="Q77" s="21">
        <f>AVERAGE(J77:L77)</f>
        <v>13.793333333333331</v>
      </c>
      <c r="R77" s="21">
        <f>AVERAGE(M77:N77,C74)</f>
        <v>16.66333333333333</v>
      </c>
      <c r="U77">
        <v>15.47</v>
      </c>
      <c r="V77">
        <v>92.4</v>
      </c>
    </row>
    <row r="78" spans="2:22" x14ac:dyDescent="0.2">
      <c r="B78" s="18"/>
      <c r="C78" s="28">
        <v>92.4</v>
      </c>
      <c r="D78" s="28">
        <v>92.9</v>
      </c>
      <c r="E78" s="28">
        <v>94.9</v>
      </c>
      <c r="F78" s="28">
        <v>113.4</v>
      </c>
      <c r="G78" s="28">
        <v>142.6</v>
      </c>
      <c r="H78" s="28">
        <v>143.9</v>
      </c>
      <c r="I78" s="28">
        <v>130.69999999999999</v>
      </c>
      <c r="J78" s="28">
        <v>155.5</v>
      </c>
      <c r="K78" s="28">
        <v>219.6</v>
      </c>
      <c r="L78" s="28">
        <v>260.39999999999998</v>
      </c>
      <c r="M78" s="28">
        <v>170.9</v>
      </c>
      <c r="N78" s="28">
        <v>137.19999999999999</v>
      </c>
      <c r="U78">
        <v>18.02</v>
      </c>
      <c r="V78">
        <v>92.9</v>
      </c>
    </row>
    <row r="79" spans="2:22" x14ac:dyDescent="0.2">
      <c r="B79" s="18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U79">
        <v>24.18</v>
      </c>
      <c r="V79">
        <v>94.9</v>
      </c>
    </row>
    <row r="80" spans="2:22" x14ac:dyDescent="0.2">
      <c r="B80" s="18" t="s">
        <v>29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U80">
        <v>25</v>
      </c>
      <c r="V80">
        <v>113.4</v>
      </c>
    </row>
    <row r="81" spans="2:22" x14ac:dyDescent="0.2">
      <c r="B81" s="18"/>
      <c r="C81" s="17" t="s">
        <v>6</v>
      </c>
      <c r="D81" s="17" t="s">
        <v>7</v>
      </c>
      <c r="E81" s="17" t="s">
        <v>8</v>
      </c>
      <c r="F81" s="17" t="s">
        <v>9</v>
      </c>
      <c r="G81" s="17" t="s">
        <v>12</v>
      </c>
      <c r="H81" s="17" t="s">
        <v>13</v>
      </c>
      <c r="I81" s="17" t="s">
        <v>14</v>
      </c>
      <c r="J81" s="17" t="s">
        <v>15</v>
      </c>
      <c r="K81" s="17" t="s">
        <v>18</v>
      </c>
      <c r="L81" s="17" t="s">
        <v>19</v>
      </c>
      <c r="M81" s="17" t="s">
        <v>20</v>
      </c>
      <c r="N81" s="17" t="s">
        <v>21</v>
      </c>
      <c r="U81">
        <v>17.22</v>
      </c>
      <c r="V81">
        <v>142.6</v>
      </c>
    </row>
    <row r="82" spans="2:22" x14ac:dyDescent="0.2">
      <c r="B82" s="23" t="s">
        <v>50</v>
      </c>
      <c r="C82" s="30">
        <v>36.71</v>
      </c>
      <c r="D82" s="30">
        <v>49.33</v>
      </c>
      <c r="E82" s="30">
        <v>49.32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2:22" x14ac:dyDescent="0.2">
      <c r="B83" s="23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22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22" x14ac:dyDescent="0.2">
      <c r="B85" s="23" t="s">
        <v>23</v>
      </c>
      <c r="C85" s="30">
        <v>40.75</v>
      </c>
      <c r="D85" s="30">
        <v>31.34</v>
      </c>
      <c r="E85" s="30">
        <v>29.72</v>
      </c>
      <c r="F85" s="30">
        <v>30.3</v>
      </c>
      <c r="G85" s="30">
        <v>21.57</v>
      </c>
      <c r="H85" s="30">
        <v>20.36</v>
      </c>
      <c r="I85" s="30">
        <v>18.79</v>
      </c>
      <c r="J85" s="30">
        <v>25.79</v>
      </c>
      <c r="K85" s="30">
        <v>28.44</v>
      </c>
      <c r="L85" s="30">
        <v>28.3</v>
      </c>
      <c r="M85" s="30">
        <v>36.76</v>
      </c>
      <c r="N85" s="30">
        <v>34.97</v>
      </c>
      <c r="O85" s="21">
        <f>AVERAGE(D85:F85)</f>
        <v>30.453333333333333</v>
      </c>
      <c r="P85" s="21">
        <f>AVERAGE(G85:I85)</f>
        <v>20.239999999999998</v>
      </c>
      <c r="Q85" s="21">
        <f>AVERAGE(J85:L85)</f>
        <v>27.51</v>
      </c>
      <c r="R85" s="21">
        <f>AVERAGE(M85:N85,C82)</f>
        <v>36.146666666666668</v>
      </c>
      <c r="U85">
        <v>10.39</v>
      </c>
      <c r="V85">
        <v>143.9</v>
      </c>
    </row>
    <row r="86" spans="2:22" x14ac:dyDescent="0.2">
      <c r="B86" s="23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21"/>
      <c r="P86" s="21"/>
      <c r="Q86" s="21"/>
      <c r="R86" s="21"/>
    </row>
    <row r="87" spans="2:22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21"/>
      <c r="P87" s="21"/>
      <c r="Q87" s="21"/>
      <c r="R87" s="21"/>
    </row>
    <row r="88" spans="2:22" x14ac:dyDescent="0.2">
      <c r="B88" s="23" t="s">
        <v>16</v>
      </c>
      <c r="C88" s="27">
        <v>24.93</v>
      </c>
      <c r="D88" s="27">
        <v>21.75</v>
      </c>
      <c r="E88" s="27">
        <v>23.29</v>
      </c>
      <c r="F88" s="27">
        <v>22.5</v>
      </c>
      <c r="G88" s="27">
        <v>20.21</v>
      </c>
      <c r="H88" s="27">
        <v>16.690000000000001</v>
      </c>
      <c r="I88" s="27">
        <v>20.25</v>
      </c>
      <c r="J88" s="27">
        <v>25.24</v>
      </c>
      <c r="K88" s="27">
        <v>15.8</v>
      </c>
      <c r="L88" s="27">
        <v>15.79</v>
      </c>
      <c r="M88" s="27">
        <v>31.42</v>
      </c>
      <c r="N88" s="27">
        <v>51.03</v>
      </c>
      <c r="O88" s="21">
        <f>AVERAGE(D88:F88)</f>
        <v>22.513333333333332</v>
      </c>
      <c r="P88" s="21">
        <f>AVERAGE(G88:I88)</f>
        <v>19.05</v>
      </c>
      <c r="Q88" s="21">
        <f>AVERAGE(J88:L88)</f>
        <v>18.943333333333332</v>
      </c>
      <c r="R88" s="21">
        <f>AVERAGE(M88:N88,C85)</f>
        <v>41.06666666666667</v>
      </c>
      <c r="U88">
        <v>11.59</v>
      </c>
      <c r="V88">
        <v>130.69999999999999</v>
      </c>
    </row>
    <row r="89" spans="2:22" x14ac:dyDescent="0.2">
      <c r="B89" s="82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1"/>
      <c r="P89" s="21"/>
      <c r="Q89" s="21"/>
      <c r="R89" s="21"/>
    </row>
    <row r="90" spans="2:22" x14ac:dyDescent="0.2">
      <c r="B90" s="23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1"/>
      <c r="P90" s="21"/>
      <c r="Q90" s="21"/>
      <c r="R90" s="21"/>
    </row>
    <row r="91" spans="2:22" x14ac:dyDescent="0.2">
      <c r="B91" s="23" t="s">
        <v>17</v>
      </c>
      <c r="C91" s="24">
        <v>16.64</v>
      </c>
      <c r="D91" s="25">
        <v>20.239999999999998</v>
      </c>
      <c r="E91" s="25">
        <v>26.27</v>
      </c>
      <c r="F91" s="25">
        <v>26</v>
      </c>
      <c r="G91" s="25">
        <v>18.8</v>
      </c>
      <c r="H91" s="25">
        <v>11.37</v>
      </c>
      <c r="I91" s="25">
        <v>13.38</v>
      </c>
      <c r="J91" s="25">
        <v>16.489999999999998</v>
      </c>
      <c r="K91" s="25">
        <v>20.65</v>
      </c>
      <c r="L91" s="25">
        <v>16.45</v>
      </c>
      <c r="M91" s="25">
        <v>17.25</v>
      </c>
      <c r="N91" s="25">
        <v>21.96</v>
      </c>
      <c r="O91" s="21">
        <f>AVERAGE(D91:F91)</f>
        <v>24.169999999999998</v>
      </c>
      <c r="P91" s="21">
        <f>AVERAGE(G91:I91)</f>
        <v>14.516666666666667</v>
      </c>
      <c r="Q91" s="21">
        <f>AVERAGE(J91:L91)</f>
        <v>17.863333333333333</v>
      </c>
      <c r="R91" s="21">
        <f>AVERAGE(M91:N91,C88)</f>
        <v>21.38</v>
      </c>
      <c r="U91">
        <v>13.1</v>
      </c>
      <c r="V91">
        <v>155.5</v>
      </c>
    </row>
    <row r="92" spans="2:22" x14ac:dyDescent="0.2">
      <c r="B92" s="30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21"/>
      <c r="P92" s="21"/>
      <c r="Q92" s="21"/>
      <c r="R92" s="21"/>
      <c r="U92">
        <v>16.66</v>
      </c>
      <c r="V92">
        <v>219.6</v>
      </c>
    </row>
    <row r="93" spans="2:22" x14ac:dyDescent="0.2">
      <c r="B93" s="33" t="s">
        <v>24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1" t="s">
        <v>22</v>
      </c>
      <c r="P93" s="31" t="s">
        <v>5</v>
      </c>
      <c r="Q93" s="31" t="s">
        <v>10</v>
      </c>
      <c r="R93" s="31" t="s">
        <v>11</v>
      </c>
      <c r="U93">
        <v>11.62</v>
      </c>
      <c r="V93">
        <v>260.39999999999998</v>
      </c>
    </row>
    <row r="94" spans="2:22" x14ac:dyDescent="0.2">
      <c r="B94" s="18"/>
      <c r="C94" s="17" t="s">
        <v>6</v>
      </c>
      <c r="D94" s="17" t="s">
        <v>7</v>
      </c>
      <c r="E94" s="17" t="s">
        <v>8</v>
      </c>
      <c r="F94" s="17" t="s">
        <v>9</v>
      </c>
      <c r="G94" s="17" t="s">
        <v>12</v>
      </c>
      <c r="H94" s="17" t="s">
        <v>13</v>
      </c>
      <c r="I94" s="17" t="s">
        <v>14</v>
      </c>
      <c r="J94" s="17" t="s">
        <v>15</v>
      </c>
      <c r="K94" s="17" t="s">
        <v>18</v>
      </c>
      <c r="L94" s="17" t="s">
        <v>19</v>
      </c>
      <c r="M94" s="17" t="s">
        <v>20</v>
      </c>
      <c r="N94" s="17" t="s">
        <v>21</v>
      </c>
      <c r="O94" s="21"/>
      <c r="P94" s="21"/>
      <c r="Q94" s="21"/>
      <c r="R94" s="21"/>
      <c r="U94">
        <v>12.33</v>
      </c>
      <c r="V94">
        <v>170.9</v>
      </c>
    </row>
    <row r="95" spans="2:22" x14ac:dyDescent="0.2">
      <c r="B95" s="18"/>
      <c r="C95" s="53">
        <v>43.68</v>
      </c>
      <c r="D95" s="54">
        <v>65.739999999999995</v>
      </c>
      <c r="E95" s="54">
        <v>55.72</v>
      </c>
      <c r="F95" s="54"/>
      <c r="G95" s="54"/>
      <c r="H95" s="54"/>
      <c r="I95" s="54"/>
      <c r="J95" s="54"/>
      <c r="K95" s="54"/>
      <c r="L95" s="54"/>
      <c r="M95" s="54"/>
      <c r="N95" s="55"/>
      <c r="O95" s="21"/>
      <c r="P95" s="21"/>
      <c r="Q95" s="21"/>
      <c r="R95" s="21"/>
    </row>
    <row r="96" spans="2:22" x14ac:dyDescent="0.2">
      <c r="B96" s="23" t="s">
        <v>23</v>
      </c>
      <c r="C96" s="50">
        <v>40.619999999999997</v>
      </c>
      <c r="D96" s="32">
        <v>30.26</v>
      </c>
      <c r="E96" s="32">
        <v>29.95</v>
      </c>
      <c r="F96" s="32">
        <v>32.409999999999997</v>
      </c>
      <c r="G96" s="32">
        <v>25.24</v>
      </c>
      <c r="H96" s="30">
        <v>22.32</v>
      </c>
      <c r="I96" s="30">
        <v>22.41</v>
      </c>
      <c r="J96" s="30">
        <v>27.76</v>
      </c>
      <c r="K96" s="32">
        <v>30.27</v>
      </c>
      <c r="L96" s="32">
        <v>31.12</v>
      </c>
      <c r="M96" s="32">
        <v>38.799999999999997</v>
      </c>
      <c r="N96" s="52">
        <v>40.86</v>
      </c>
      <c r="O96" s="21">
        <f>AVERAGE(D96:F96)</f>
        <v>30.873333333333335</v>
      </c>
      <c r="P96" s="21">
        <f>AVERAGE(G96:I96)</f>
        <v>23.323333333333334</v>
      </c>
      <c r="Q96" s="21"/>
      <c r="R96" s="21">
        <f>AVERAGE(M96:N96,C95)</f>
        <v>41.113333333333337</v>
      </c>
      <c r="U96">
        <v>17.47</v>
      </c>
      <c r="V96">
        <v>137.19999999999999</v>
      </c>
    </row>
    <row r="97" spans="2:22" x14ac:dyDescent="0.2">
      <c r="B97" s="23" t="s">
        <v>16</v>
      </c>
      <c r="C97" s="24"/>
      <c r="D97" s="25"/>
      <c r="E97" s="25"/>
      <c r="F97" s="25"/>
      <c r="G97" s="25"/>
      <c r="H97" s="25"/>
      <c r="I97" s="25"/>
      <c r="J97" s="25">
        <v>26.17</v>
      </c>
      <c r="K97" s="25">
        <v>17.36</v>
      </c>
      <c r="L97" s="25">
        <v>16.86</v>
      </c>
      <c r="M97" s="25">
        <v>41.13</v>
      </c>
      <c r="N97" s="37">
        <v>48.79</v>
      </c>
      <c r="O97" s="21"/>
      <c r="P97" s="21"/>
      <c r="Q97" s="21">
        <f>AVERAGE(J97:L97)</f>
        <v>20.13</v>
      </c>
      <c r="R97" s="21">
        <f>AVERAGE(M97:N97,C96)</f>
        <v>43.513333333333328</v>
      </c>
      <c r="U97">
        <v>20.190000000000001</v>
      </c>
      <c r="V97">
        <v>98.9</v>
      </c>
    </row>
    <row r="98" spans="2:22" x14ac:dyDescent="0.2">
      <c r="B98" s="30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21"/>
      <c r="P98" s="21"/>
      <c r="Q98" s="21"/>
      <c r="R98" s="21"/>
      <c r="U98">
        <v>18.510000000000002</v>
      </c>
      <c r="V98">
        <v>108.5</v>
      </c>
    </row>
    <row r="99" spans="2:22" x14ac:dyDescent="0.2">
      <c r="B99" s="33" t="s">
        <v>26</v>
      </c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21"/>
      <c r="P99" s="21"/>
      <c r="Q99" s="21"/>
      <c r="R99" s="21"/>
      <c r="U99">
        <v>18.96</v>
      </c>
      <c r="V99">
        <v>97</v>
      </c>
    </row>
    <row r="100" spans="2:22" x14ac:dyDescent="0.2">
      <c r="B100" s="18"/>
      <c r="C100" s="17" t="s">
        <v>6</v>
      </c>
      <c r="D100" s="17" t="s">
        <v>7</v>
      </c>
      <c r="E100" s="17" t="s">
        <v>8</v>
      </c>
      <c r="F100" s="17" t="s">
        <v>9</v>
      </c>
      <c r="G100" s="17" t="s">
        <v>12</v>
      </c>
      <c r="H100" s="17" t="s">
        <v>13</v>
      </c>
      <c r="I100" s="17" t="s">
        <v>14</v>
      </c>
      <c r="J100" s="17" t="s">
        <v>15</v>
      </c>
      <c r="K100" s="17" t="s">
        <v>18</v>
      </c>
      <c r="L100" s="17" t="s">
        <v>19</v>
      </c>
      <c r="M100" s="17" t="s">
        <v>20</v>
      </c>
      <c r="N100" s="17" t="s">
        <v>21</v>
      </c>
      <c r="O100" s="21"/>
      <c r="P100" s="21"/>
      <c r="Q100" s="21"/>
      <c r="R100" s="21"/>
      <c r="U100">
        <v>20.07</v>
      </c>
      <c r="V100">
        <v>130.1</v>
      </c>
    </row>
    <row r="101" spans="2:22" x14ac:dyDescent="0.2">
      <c r="B101" s="18"/>
      <c r="C101" s="53">
        <v>45.02</v>
      </c>
      <c r="D101" s="54">
        <v>77.77</v>
      </c>
      <c r="E101" s="54">
        <v>79.48</v>
      </c>
      <c r="F101" s="54"/>
      <c r="G101" s="54"/>
      <c r="H101" s="54"/>
      <c r="I101" s="54"/>
      <c r="J101" s="54"/>
      <c r="K101" s="54"/>
      <c r="L101" s="54"/>
      <c r="M101" s="54"/>
      <c r="N101" s="55"/>
      <c r="O101" s="21"/>
      <c r="P101" s="21"/>
      <c r="Q101" s="21"/>
      <c r="R101" s="21"/>
    </row>
    <row r="102" spans="2:22" x14ac:dyDescent="0.2">
      <c r="B102" s="23" t="s">
        <v>23</v>
      </c>
      <c r="C102" s="50">
        <v>45.64</v>
      </c>
      <c r="D102" s="32">
        <v>33.090000000000003</v>
      </c>
      <c r="E102" s="32">
        <v>31.88</v>
      </c>
      <c r="F102" s="32">
        <v>31.19</v>
      </c>
      <c r="G102" s="32">
        <v>22.61</v>
      </c>
      <c r="H102" s="30">
        <v>22.78</v>
      </c>
      <c r="I102" s="30">
        <v>22.98</v>
      </c>
      <c r="J102" s="30">
        <v>29.72</v>
      </c>
      <c r="K102" s="32">
        <v>24.55</v>
      </c>
      <c r="L102" s="32">
        <v>29.24</v>
      </c>
      <c r="M102" s="32">
        <v>27.3</v>
      </c>
      <c r="N102" s="52">
        <v>44.74</v>
      </c>
      <c r="O102" s="21">
        <f>AVERAGE(D102:F102)</f>
        <v>32.053333333333335</v>
      </c>
      <c r="P102" s="21">
        <f>AVERAGE(G102:I102)</f>
        <v>22.790000000000003</v>
      </c>
      <c r="Q102" s="21"/>
      <c r="R102" s="21"/>
      <c r="U102">
        <v>19.39</v>
      </c>
      <c r="V102">
        <v>109.3</v>
      </c>
    </row>
    <row r="103" spans="2:22" x14ac:dyDescent="0.2">
      <c r="B103" s="23" t="s">
        <v>16</v>
      </c>
      <c r="C103" s="24"/>
      <c r="D103" s="25"/>
      <c r="E103" s="25"/>
      <c r="F103" s="25"/>
      <c r="G103" s="25"/>
      <c r="H103" s="25"/>
      <c r="I103" s="25"/>
      <c r="J103" s="25">
        <v>25.41</v>
      </c>
      <c r="K103" s="25">
        <v>13.11</v>
      </c>
      <c r="L103" s="25">
        <v>11.29</v>
      </c>
      <c r="M103" s="25">
        <v>33.89</v>
      </c>
      <c r="N103" s="37">
        <v>58.25</v>
      </c>
      <c r="O103" s="21"/>
      <c r="P103" s="21"/>
      <c r="Q103" s="21">
        <f>AVERAGE(J103:L103)</f>
        <v>16.603333333333332</v>
      </c>
      <c r="R103" s="21">
        <f>AVERAGE(M103:N103,C102)</f>
        <v>45.926666666666669</v>
      </c>
      <c r="U103">
        <v>14.34</v>
      </c>
      <c r="V103">
        <v>132.80000000000001</v>
      </c>
    </row>
    <row r="104" spans="2:22" x14ac:dyDescent="0.2">
      <c r="B104" s="30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21"/>
      <c r="P104" s="21"/>
      <c r="Q104" s="21"/>
      <c r="R104" s="21"/>
      <c r="U104">
        <v>18.739999999999998</v>
      </c>
      <c r="V104">
        <v>109.4</v>
      </c>
    </row>
    <row r="105" spans="2:22" x14ac:dyDescent="0.2">
      <c r="B105" s="33" t="s">
        <v>31</v>
      </c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21"/>
      <c r="P105" s="21"/>
      <c r="Q105" s="21"/>
      <c r="R105" s="21"/>
      <c r="U105">
        <v>24.23</v>
      </c>
      <c r="V105">
        <v>112.5</v>
      </c>
    </row>
    <row r="106" spans="2:22" x14ac:dyDescent="0.2">
      <c r="B106" s="18"/>
      <c r="C106" s="17" t="s">
        <v>6</v>
      </c>
      <c r="D106" s="17" t="s">
        <v>7</v>
      </c>
      <c r="E106" s="17" t="s">
        <v>8</v>
      </c>
      <c r="F106" s="17" t="s">
        <v>9</v>
      </c>
      <c r="G106" s="17" t="s">
        <v>12</v>
      </c>
      <c r="H106" s="17" t="s">
        <v>13</v>
      </c>
      <c r="I106" s="17" t="s">
        <v>14</v>
      </c>
      <c r="J106" s="17" t="s">
        <v>15</v>
      </c>
      <c r="K106" s="17" t="s">
        <v>18</v>
      </c>
      <c r="L106" s="17" t="s">
        <v>19</v>
      </c>
      <c r="M106" s="17" t="s">
        <v>20</v>
      </c>
      <c r="N106" s="17" t="s">
        <v>21</v>
      </c>
      <c r="O106" s="21"/>
      <c r="P106" s="21"/>
      <c r="Q106" s="21"/>
      <c r="R106" s="21"/>
      <c r="U106">
        <v>14.8</v>
      </c>
      <c r="V106">
        <v>133.69999999999999</v>
      </c>
    </row>
    <row r="107" spans="2:22" x14ac:dyDescent="0.2">
      <c r="B107" s="18"/>
      <c r="C107" s="53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5"/>
      <c r="O107" s="21"/>
      <c r="P107" s="21"/>
      <c r="Q107" s="21"/>
      <c r="R107" s="21"/>
    </row>
    <row r="108" spans="2:22" x14ac:dyDescent="0.2">
      <c r="B108" s="23" t="s">
        <v>23</v>
      </c>
      <c r="C108" s="50">
        <v>39.799999999999997</v>
      </c>
      <c r="D108" s="32">
        <v>30.02</v>
      </c>
      <c r="E108" s="32">
        <v>29</v>
      </c>
      <c r="F108" s="32">
        <v>31.9</v>
      </c>
      <c r="G108" s="32">
        <v>21.43</v>
      </c>
      <c r="H108" s="30">
        <v>21.36</v>
      </c>
      <c r="I108" s="30">
        <v>19.66</v>
      </c>
      <c r="J108" s="51">
        <v>26.97</v>
      </c>
      <c r="K108" s="32"/>
      <c r="L108" s="32"/>
      <c r="M108" s="32"/>
      <c r="N108" s="52"/>
      <c r="O108" s="21">
        <f>AVERAGE(D108:F108)</f>
        <v>30.306666666666661</v>
      </c>
      <c r="P108" s="21">
        <f>AVERAGE(G108:I108)</f>
        <v>20.816666666666666</v>
      </c>
      <c r="Q108" s="21"/>
      <c r="R108" s="21"/>
      <c r="U108">
        <v>13.79</v>
      </c>
      <c r="V108">
        <v>138.4</v>
      </c>
    </row>
    <row r="109" spans="2:22" x14ac:dyDescent="0.2">
      <c r="B109" s="23" t="s">
        <v>16</v>
      </c>
      <c r="C109" s="24"/>
      <c r="D109" s="25"/>
      <c r="E109" s="25"/>
      <c r="F109" s="25"/>
      <c r="G109" s="25"/>
      <c r="H109" s="25"/>
      <c r="I109" s="25"/>
      <c r="J109" s="25">
        <v>26.16</v>
      </c>
      <c r="K109" s="25">
        <v>14.63</v>
      </c>
      <c r="L109" s="25">
        <v>15.52</v>
      </c>
      <c r="M109" s="25">
        <v>33.89</v>
      </c>
      <c r="N109" s="37">
        <v>48.51</v>
      </c>
      <c r="O109" s="21"/>
      <c r="P109" s="21"/>
      <c r="Q109" s="21">
        <f>AVERAGE(J109:L109)</f>
        <v>18.77</v>
      </c>
      <c r="R109" s="21">
        <f>AVERAGE(M109:N109,C108)</f>
        <v>40.733333333333334</v>
      </c>
      <c r="U109">
        <v>26.32</v>
      </c>
      <c r="V109">
        <v>115.2</v>
      </c>
    </row>
    <row r="110" spans="2:22" x14ac:dyDescent="0.2">
      <c r="B110" s="30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21"/>
      <c r="P110" s="21"/>
      <c r="Q110" s="21"/>
      <c r="R110" s="21"/>
      <c r="U110">
        <v>51.04</v>
      </c>
      <c r="V110">
        <v>89.4</v>
      </c>
    </row>
    <row r="111" spans="2:22" x14ac:dyDescent="0.2">
      <c r="B111" s="33" t="s">
        <v>33</v>
      </c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21"/>
      <c r="P111" s="21"/>
      <c r="Q111" s="21"/>
      <c r="R111" s="21"/>
    </row>
    <row r="112" spans="2:22" x14ac:dyDescent="0.2">
      <c r="B112" s="18"/>
      <c r="C112" s="17" t="s">
        <v>6</v>
      </c>
      <c r="D112" s="17" t="s">
        <v>7</v>
      </c>
      <c r="E112" s="17" t="s">
        <v>8</v>
      </c>
      <c r="F112" s="17" t="s">
        <v>9</v>
      </c>
      <c r="G112" s="17" t="s">
        <v>12</v>
      </c>
      <c r="H112" s="17" t="s">
        <v>13</v>
      </c>
      <c r="I112" s="17" t="s">
        <v>14</v>
      </c>
      <c r="J112" s="17" t="s">
        <v>15</v>
      </c>
      <c r="K112" s="17" t="s">
        <v>18</v>
      </c>
      <c r="L112" s="17" t="s">
        <v>19</v>
      </c>
      <c r="M112" s="17" t="s">
        <v>20</v>
      </c>
      <c r="N112" s="17" t="s">
        <v>21</v>
      </c>
      <c r="O112" s="21"/>
      <c r="P112" s="21"/>
      <c r="Q112" s="21"/>
      <c r="R112" s="21"/>
    </row>
    <row r="113" spans="2:22" x14ac:dyDescent="0.2">
      <c r="B113" s="18"/>
      <c r="C113" s="53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5"/>
      <c r="O113" s="21"/>
      <c r="P113" s="21"/>
      <c r="Q113" s="21"/>
      <c r="R113" s="21"/>
    </row>
    <row r="114" spans="2:22" x14ac:dyDescent="0.2">
      <c r="B114" s="23" t="s">
        <v>23</v>
      </c>
      <c r="C114" s="50">
        <v>40.590000000000003</v>
      </c>
      <c r="D114" s="32">
        <v>28.29</v>
      </c>
      <c r="E114" s="32">
        <v>29.55</v>
      </c>
      <c r="F114" s="32">
        <v>31.64</v>
      </c>
      <c r="G114" s="32">
        <v>24.55</v>
      </c>
      <c r="H114" s="30">
        <v>22.17</v>
      </c>
      <c r="I114" s="30">
        <v>21.83</v>
      </c>
      <c r="J114" s="51">
        <v>27.36</v>
      </c>
      <c r="K114" s="32"/>
      <c r="L114" s="32"/>
      <c r="M114" s="32"/>
      <c r="N114" s="52"/>
      <c r="O114" s="21"/>
      <c r="P114" s="21">
        <f>AVERAGE(G114:I114)</f>
        <v>22.849999999999998</v>
      </c>
      <c r="Q114" s="21"/>
      <c r="R114" s="21"/>
    </row>
    <row r="115" spans="2:22" x14ac:dyDescent="0.2">
      <c r="B115" s="23" t="s">
        <v>16</v>
      </c>
      <c r="C115" s="24"/>
      <c r="D115" s="25"/>
      <c r="E115" s="25"/>
      <c r="F115" s="25"/>
      <c r="G115" s="25"/>
      <c r="H115" s="25"/>
      <c r="I115" s="25"/>
      <c r="J115" s="25">
        <v>26.17</v>
      </c>
      <c r="K115" s="25"/>
      <c r="L115" s="25">
        <v>16.489999999999998</v>
      </c>
      <c r="M115" s="25">
        <v>39.99</v>
      </c>
      <c r="N115" s="37">
        <v>51.15</v>
      </c>
      <c r="O115" s="21"/>
      <c r="P115" s="21"/>
      <c r="Q115" s="21"/>
      <c r="R115" s="21"/>
    </row>
    <row r="116" spans="2:22" x14ac:dyDescent="0.2">
      <c r="B116" s="30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21"/>
      <c r="P116" s="21"/>
      <c r="Q116" s="21"/>
      <c r="R116" s="21"/>
    </row>
    <row r="117" spans="2:22" x14ac:dyDescent="0.2">
      <c r="B117" s="33" t="s">
        <v>25</v>
      </c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21"/>
      <c r="P117" s="21"/>
      <c r="Q117" s="21"/>
      <c r="R117" s="21"/>
      <c r="U117">
        <v>39.869999999999997</v>
      </c>
      <c r="V117">
        <v>78.2</v>
      </c>
    </row>
    <row r="118" spans="2:22" x14ac:dyDescent="0.2">
      <c r="B118" s="18"/>
      <c r="C118" s="17" t="s">
        <v>6</v>
      </c>
      <c r="D118" s="17" t="s">
        <v>7</v>
      </c>
      <c r="E118" s="17" t="s">
        <v>8</v>
      </c>
      <c r="F118" s="17" t="s">
        <v>9</v>
      </c>
      <c r="G118" s="17" t="s">
        <v>12</v>
      </c>
      <c r="H118" s="17" t="s">
        <v>13</v>
      </c>
      <c r="I118" s="17" t="s">
        <v>14</v>
      </c>
      <c r="J118" s="17" t="s">
        <v>15</v>
      </c>
      <c r="K118" s="17" t="s">
        <v>18</v>
      </c>
      <c r="L118" s="17" t="s">
        <v>19</v>
      </c>
      <c r="M118" s="17" t="s">
        <v>20</v>
      </c>
      <c r="N118" s="17" t="s">
        <v>21</v>
      </c>
      <c r="O118" s="21"/>
      <c r="P118" s="21"/>
      <c r="Q118" s="21"/>
      <c r="R118" s="21"/>
      <c r="U118">
        <v>30.48</v>
      </c>
      <c r="V118">
        <v>62.8</v>
      </c>
    </row>
    <row r="119" spans="2:22" x14ac:dyDescent="0.2">
      <c r="B119" s="18"/>
      <c r="C119" s="53">
        <v>35.36</v>
      </c>
      <c r="D119" s="54">
        <v>43.96</v>
      </c>
      <c r="E119" s="54">
        <v>39.39</v>
      </c>
      <c r="F119" s="54"/>
      <c r="G119" s="54"/>
      <c r="H119" s="54"/>
      <c r="I119" s="54"/>
      <c r="J119" s="54"/>
      <c r="K119" s="54"/>
      <c r="L119" s="54"/>
      <c r="M119" s="54"/>
      <c r="N119" s="55"/>
      <c r="O119" s="21"/>
      <c r="P119" s="21"/>
      <c r="Q119" s="21"/>
      <c r="R119" s="21"/>
    </row>
    <row r="120" spans="2:22" x14ac:dyDescent="0.2">
      <c r="B120" s="23" t="s">
        <v>23</v>
      </c>
      <c r="C120" s="50">
        <v>41.56</v>
      </c>
      <c r="D120" s="32">
        <v>29.22</v>
      </c>
      <c r="E120" s="32">
        <v>29.55</v>
      </c>
      <c r="F120" s="32">
        <v>31.64</v>
      </c>
      <c r="G120" s="32">
        <v>25.11</v>
      </c>
      <c r="H120" s="30">
        <v>22.33</v>
      </c>
      <c r="I120" s="30">
        <v>22.43</v>
      </c>
      <c r="J120" s="30">
        <v>27.89</v>
      </c>
      <c r="K120" s="32">
        <v>29.63</v>
      </c>
      <c r="L120" s="32">
        <v>31.08</v>
      </c>
      <c r="M120" s="32">
        <v>37.53</v>
      </c>
      <c r="N120" s="52">
        <v>39.53</v>
      </c>
      <c r="O120" s="21">
        <f>AVERAGE(D120:F120)</f>
        <v>30.136666666666667</v>
      </c>
      <c r="P120" s="21">
        <f>AVERAGE(G120:I120)</f>
        <v>23.290000000000003</v>
      </c>
      <c r="Q120" s="21"/>
      <c r="R120" s="21"/>
      <c r="U120">
        <v>28.52</v>
      </c>
      <c r="V120">
        <v>68.900000000000006</v>
      </c>
    </row>
    <row r="121" spans="2:22" x14ac:dyDescent="0.2">
      <c r="B121" s="23" t="s">
        <v>16</v>
      </c>
      <c r="C121" s="24"/>
      <c r="D121" s="25"/>
      <c r="E121" s="25"/>
      <c r="F121" s="25"/>
      <c r="G121" s="25"/>
      <c r="H121" s="25"/>
      <c r="I121" s="25"/>
      <c r="J121" s="25">
        <v>26.17</v>
      </c>
      <c r="K121" s="25">
        <v>17.36</v>
      </c>
      <c r="L121" s="25">
        <v>17.07</v>
      </c>
      <c r="M121" s="25">
        <v>42.45</v>
      </c>
      <c r="N121" s="37">
        <v>51.86</v>
      </c>
      <c r="O121" s="21"/>
      <c r="P121" s="21"/>
      <c r="Q121" s="21">
        <f>AVERAGE(J121:L121)</f>
        <v>20.2</v>
      </c>
      <c r="R121" s="21">
        <f>AVERAGE(M121:N121,C120)</f>
        <v>45.29</v>
      </c>
      <c r="U121">
        <v>31.19</v>
      </c>
      <c r="V121">
        <v>74</v>
      </c>
    </row>
    <row r="122" spans="2:22" x14ac:dyDescent="0.2">
      <c r="B122" s="30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1"/>
      <c r="P122" s="21"/>
      <c r="Q122" s="21"/>
      <c r="R122" s="21"/>
    </row>
    <row r="123" spans="2:22" x14ac:dyDescent="0.2">
      <c r="B123" s="33" t="s">
        <v>27</v>
      </c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21"/>
      <c r="P123" s="21"/>
      <c r="Q123" s="21"/>
      <c r="R123" s="21"/>
    </row>
    <row r="124" spans="2:22" x14ac:dyDescent="0.2">
      <c r="B124" s="18"/>
      <c r="C124" s="17" t="s">
        <v>6</v>
      </c>
      <c r="D124" s="17" t="s">
        <v>7</v>
      </c>
      <c r="E124" s="17" t="s">
        <v>8</v>
      </c>
      <c r="F124" s="17" t="s">
        <v>9</v>
      </c>
      <c r="G124" s="17" t="s">
        <v>12</v>
      </c>
      <c r="H124" s="17" t="s">
        <v>13</v>
      </c>
      <c r="I124" s="17" t="s">
        <v>14</v>
      </c>
      <c r="J124" s="17" t="s">
        <v>15</v>
      </c>
      <c r="K124" s="17" t="s">
        <v>18</v>
      </c>
      <c r="L124" s="17" t="s">
        <v>19</v>
      </c>
      <c r="M124" s="17" t="s">
        <v>20</v>
      </c>
      <c r="N124" s="17" t="s">
        <v>21</v>
      </c>
      <c r="O124" s="21"/>
      <c r="P124" s="21"/>
      <c r="Q124" s="21"/>
      <c r="R124" s="21"/>
    </row>
    <row r="125" spans="2:22" x14ac:dyDescent="0.2">
      <c r="B125" s="18"/>
      <c r="C125" s="53">
        <v>42.84</v>
      </c>
      <c r="D125" s="54">
        <v>50.78</v>
      </c>
      <c r="E125" s="54">
        <v>49.16</v>
      </c>
      <c r="F125" s="54"/>
      <c r="G125" s="54"/>
      <c r="H125" s="54"/>
      <c r="I125" s="54"/>
      <c r="J125" s="54"/>
      <c r="K125" s="54"/>
      <c r="L125" s="54"/>
      <c r="M125" s="54"/>
      <c r="N125" s="55"/>
      <c r="O125" s="21"/>
      <c r="P125" s="21"/>
      <c r="Q125" s="21"/>
      <c r="R125" s="21"/>
    </row>
    <row r="126" spans="2:22" x14ac:dyDescent="0.2">
      <c r="B126" s="23" t="s">
        <v>23</v>
      </c>
      <c r="C126" s="50">
        <v>41.99</v>
      </c>
      <c r="D126" s="32">
        <v>31.34</v>
      </c>
      <c r="E126" s="32">
        <v>30.16</v>
      </c>
      <c r="F126" s="32">
        <v>29.65</v>
      </c>
      <c r="G126" s="32">
        <v>22.59</v>
      </c>
      <c r="H126" s="30">
        <v>22.78</v>
      </c>
      <c r="I126" s="30">
        <v>22.98</v>
      </c>
      <c r="J126" s="30">
        <v>29.72</v>
      </c>
      <c r="K126" s="32">
        <v>24.55</v>
      </c>
      <c r="L126" s="32">
        <v>29.24</v>
      </c>
      <c r="M126" s="32">
        <v>27.3</v>
      </c>
      <c r="N126" s="52">
        <v>43.86</v>
      </c>
      <c r="O126" s="21">
        <f>AVERAGE(D126:F126)</f>
        <v>30.383333333333336</v>
      </c>
      <c r="P126" s="21">
        <f>AVERAGE(G126:I126)</f>
        <v>22.783333333333335</v>
      </c>
      <c r="Q126" s="21"/>
      <c r="R126" s="21"/>
    </row>
    <row r="127" spans="2:22" x14ac:dyDescent="0.2">
      <c r="B127" s="23" t="s">
        <v>16</v>
      </c>
      <c r="C127" s="24"/>
      <c r="D127" s="25"/>
      <c r="E127" s="25"/>
      <c r="F127" s="25"/>
      <c r="G127" s="25"/>
      <c r="H127" s="25"/>
      <c r="I127" s="25"/>
      <c r="J127" s="25">
        <v>25.39</v>
      </c>
      <c r="K127" s="25">
        <v>14.55</v>
      </c>
      <c r="L127" s="25">
        <v>11.29</v>
      </c>
      <c r="M127" s="25">
        <v>33.74</v>
      </c>
      <c r="N127" s="37">
        <v>57.63</v>
      </c>
      <c r="O127" s="21"/>
      <c r="P127" s="21"/>
      <c r="Q127" s="21">
        <f>AVERAGE(J127:L127)</f>
        <v>17.076666666666664</v>
      </c>
      <c r="R127" s="21">
        <f>AVERAGE(M127:N127,C126)</f>
        <v>44.45333333333334</v>
      </c>
    </row>
    <row r="128" spans="2:22" x14ac:dyDescent="0.2">
      <c r="B128" s="30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21"/>
      <c r="P128" s="21"/>
      <c r="Q128" s="21"/>
      <c r="R128" s="21"/>
    </row>
    <row r="129" spans="2:18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21"/>
      <c r="P129" s="21"/>
      <c r="Q129" s="21"/>
      <c r="R129" s="21"/>
    </row>
    <row r="131" spans="2:18" x14ac:dyDescent="0.2">
      <c r="B131" s="15" t="s">
        <v>32</v>
      </c>
    </row>
    <row r="132" spans="2:18" x14ac:dyDescent="0.2">
      <c r="B132" s="16" t="s">
        <v>30</v>
      </c>
      <c r="C132" s="29">
        <v>2.2799999999999998</v>
      </c>
      <c r="D132" s="29">
        <v>2.83</v>
      </c>
      <c r="E132" s="29">
        <v>3.11</v>
      </c>
      <c r="F132" s="29">
        <v>2.16</v>
      </c>
      <c r="G132" s="29">
        <v>2.06</v>
      </c>
      <c r="H132" s="29">
        <v>1.76</v>
      </c>
      <c r="I132" s="29">
        <v>2.0099999999999998</v>
      </c>
      <c r="J132" s="29">
        <v>2.06</v>
      </c>
      <c r="K132" s="29"/>
      <c r="L132" s="29"/>
      <c r="M132" s="29"/>
      <c r="N132" s="29"/>
    </row>
    <row r="133" spans="2:18" x14ac:dyDescent="0.2">
      <c r="B133" s="18"/>
      <c r="C133" s="17" t="s">
        <v>6</v>
      </c>
      <c r="D133" s="17" t="s">
        <v>7</v>
      </c>
      <c r="E133" s="17" t="s">
        <v>8</v>
      </c>
      <c r="F133" s="17" t="s">
        <v>9</v>
      </c>
      <c r="G133" s="17" t="s">
        <v>12</v>
      </c>
      <c r="H133" s="17" t="s">
        <v>13</v>
      </c>
      <c r="I133" s="17" t="s">
        <v>14</v>
      </c>
      <c r="J133" s="17" t="s">
        <v>15</v>
      </c>
      <c r="K133" s="17" t="s">
        <v>18</v>
      </c>
      <c r="L133" s="17" t="s">
        <v>19</v>
      </c>
      <c r="M133" s="17" t="s">
        <v>20</v>
      </c>
      <c r="N133" s="17" t="s">
        <v>21</v>
      </c>
      <c r="O133" s="31" t="s">
        <v>22</v>
      </c>
      <c r="P133" s="31" t="s">
        <v>5</v>
      </c>
      <c r="Q133" s="31" t="s">
        <v>10</v>
      </c>
      <c r="R133" s="31" t="s">
        <v>11</v>
      </c>
    </row>
    <row r="134" spans="2:18" x14ac:dyDescent="0.2">
      <c r="B134" s="23" t="s">
        <v>23</v>
      </c>
      <c r="C134" s="30">
        <v>23.27</v>
      </c>
      <c r="D134" s="30">
        <v>15.22</v>
      </c>
      <c r="E134" s="30">
        <v>15.05</v>
      </c>
      <c r="F134" s="30">
        <v>15.97</v>
      </c>
      <c r="G134" s="30">
        <v>14.55</v>
      </c>
      <c r="H134" s="38">
        <v>14.06</v>
      </c>
      <c r="I134" s="30"/>
      <c r="J134" s="30"/>
      <c r="K134" s="30"/>
      <c r="L134" s="30"/>
      <c r="M134" s="30"/>
      <c r="N134" s="30"/>
      <c r="O134" s="21">
        <f>AVERAGE(D134:F134)</f>
        <v>15.413333333333334</v>
      </c>
      <c r="R134" s="21"/>
    </row>
    <row r="135" spans="2:18" x14ac:dyDescent="0.2">
      <c r="B135" s="23" t="s">
        <v>16</v>
      </c>
      <c r="C135" s="26">
        <v>17.059999999999999</v>
      </c>
      <c r="D135" s="26">
        <v>12.81</v>
      </c>
      <c r="E135" s="26">
        <v>14.31</v>
      </c>
      <c r="F135" s="26">
        <v>16.03</v>
      </c>
      <c r="G135" s="27">
        <v>14.85</v>
      </c>
      <c r="H135" s="27">
        <v>11.8</v>
      </c>
      <c r="I135" s="27">
        <v>13.25</v>
      </c>
      <c r="J135" s="27">
        <v>14.24</v>
      </c>
      <c r="K135" s="27">
        <v>7.6</v>
      </c>
      <c r="L135" s="27">
        <v>6.67</v>
      </c>
      <c r="M135" s="27">
        <v>18.21</v>
      </c>
      <c r="N135" s="27">
        <v>23.38</v>
      </c>
      <c r="O135" s="21">
        <f>AVERAGE(D135:F135)</f>
        <v>14.383333333333335</v>
      </c>
      <c r="P135" s="21">
        <f>AVERAGE(G135:I135)</f>
        <v>13.299999999999999</v>
      </c>
      <c r="Q135" s="21">
        <f>AVERAGE(J135:L135)</f>
        <v>9.5033333333333321</v>
      </c>
      <c r="R135" s="21">
        <f>AVERAGE(M135:N135,C134)</f>
        <v>21.62</v>
      </c>
    </row>
    <row r="136" spans="2:18" x14ac:dyDescent="0.2">
      <c r="B136" s="23" t="s">
        <v>17</v>
      </c>
      <c r="C136" s="24">
        <v>13.25</v>
      </c>
      <c r="D136" s="25">
        <v>13.06</v>
      </c>
      <c r="E136" s="25">
        <v>13.48</v>
      </c>
      <c r="F136" s="25">
        <v>15.59</v>
      </c>
      <c r="G136" s="25">
        <v>10.220000000000001</v>
      </c>
      <c r="H136" s="25">
        <v>9.2899999999999991</v>
      </c>
      <c r="I136" s="25">
        <v>9.8000000000000007</v>
      </c>
      <c r="J136" s="25">
        <v>9.89</v>
      </c>
      <c r="K136" s="25">
        <v>8.93</v>
      </c>
      <c r="L136" s="25">
        <v>8.2799999999999994</v>
      </c>
      <c r="M136" s="25">
        <v>9.9600000000000009</v>
      </c>
      <c r="N136" s="25">
        <v>13.19</v>
      </c>
      <c r="O136" s="21">
        <f>AVERAGE(D136:F136)</f>
        <v>14.043333333333331</v>
      </c>
      <c r="P136" s="21">
        <f>AVERAGE(G136:I136)</f>
        <v>9.77</v>
      </c>
      <c r="Q136" s="21">
        <f>AVERAGE(J136:L136)</f>
        <v>9.0333333333333332</v>
      </c>
      <c r="R136" s="21">
        <f>AVERAGE(M136:N136,C135)</f>
        <v>13.403333333333331</v>
      </c>
    </row>
    <row r="137" spans="2:18" x14ac:dyDescent="0.2">
      <c r="B137" s="18"/>
      <c r="C137" s="29">
        <v>1.55</v>
      </c>
      <c r="D137" s="29">
        <v>1.59</v>
      </c>
      <c r="E137" s="29">
        <v>2.4500000000000002</v>
      </c>
      <c r="F137" s="29">
        <v>3.55</v>
      </c>
      <c r="G137" s="29">
        <v>4.05</v>
      </c>
      <c r="H137" s="29"/>
      <c r="I137" s="29">
        <v>1.46</v>
      </c>
      <c r="J137" s="29">
        <v>1.59</v>
      </c>
      <c r="K137" s="29"/>
      <c r="L137" s="29"/>
      <c r="M137" s="29"/>
      <c r="N137" s="29"/>
    </row>
    <row r="138" spans="2:18" x14ac:dyDescent="0.2">
      <c r="B138" s="18"/>
      <c r="C138" s="28">
        <v>78.2</v>
      </c>
      <c r="D138" s="28">
        <v>67.2</v>
      </c>
      <c r="E138" s="28">
        <v>77.599999999999994</v>
      </c>
      <c r="F138" s="28">
        <v>97.8</v>
      </c>
      <c r="G138" s="28">
        <v>132</v>
      </c>
      <c r="H138" s="16"/>
      <c r="I138" s="16"/>
      <c r="J138" s="16"/>
      <c r="K138" s="16"/>
      <c r="L138" s="16"/>
      <c r="M138" s="16"/>
      <c r="N138" s="16"/>
      <c r="Q138" s="21"/>
      <c r="R138" s="22"/>
    </row>
    <row r="139" spans="2:18" x14ac:dyDescent="0.2">
      <c r="B139" s="18" t="s">
        <v>28</v>
      </c>
      <c r="C139" s="28">
        <v>98.9</v>
      </c>
      <c r="D139" s="28">
        <v>108.5</v>
      </c>
      <c r="E139" s="28">
        <v>97</v>
      </c>
      <c r="F139" s="28">
        <v>130.1</v>
      </c>
      <c r="G139" s="28">
        <v>109.4</v>
      </c>
      <c r="H139" s="28">
        <v>132.80000000000001</v>
      </c>
      <c r="I139" s="28">
        <v>109.4</v>
      </c>
      <c r="J139" s="28">
        <v>69.97</v>
      </c>
      <c r="K139" s="28">
        <v>133.69999999999999</v>
      </c>
      <c r="L139" s="28">
        <v>143.94999999999999</v>
      </c>
      <c r="M139" s="28">
        <v>118</v>
      </c>
      <c r="N139" s="28">
        <v>107</v>
      </c>
      <c r="Q139" s="21"/>
      <c r="R139" s="22"/>
    </row>
    <row r="140" spans="2:18" x14ac:dyDescent="0.2">
      <c r="B140" s="18"/>
      <c r="C140" s="17" t="s">
        <v>6</v>
      </c>
      <c r="D140" s="17" t="s">
        <v>7</v>
      </c>
      <c r="E140" s="17" t="s">
        <v>8</v>
      </c>
      <c r="F140" s="17" t="s">
        <v>9</v>
      </c>
      <c r="G140" s="17" t="s">
        <v>12</v>
      </c>
      <c r="H140" s="17" t="s">
        <v>13</v>
      </c>
      <c r="I140" s="17" t="s">
        <v>14</v>
      </c>
      <c r="J140" s="17" t="s">
        <v>15</v>
      </c>
      <c r="K140" s="17" t="s">
        <v>18</v>
      </c>
      <c r="L140" s="17" t="s">
        <v>19</v>
      </c>
      <c r="M140" s="17" t="s">
        <v>20</v>
      </c>
      <c r="N140" s="17" t="s">
        <v>21</v>
      </c>
      <c r="O140" s="31" t="s">
        <v>22</v>
      </c>
      <c r="P140" s="31" t="s">
        <v>5</v>
      </c>
      <c r="Q140" s="31" t="s">
        <v>10</v>
      </c>
      <c r="R140" s="31" t="s">
        <v>11</v>
      </c>
    </row>
    <row r="141" spans="2:18" x14ac:dyDescent="0.2">
      <c r="B141" s="23" t="s">
        <v>23</v>
      </c>
      <c r="C141" s="30">
        <v>25.13</v>
      </c>
      <c r="D141" s="30">
        <v>26.09</v>
      </c>
      <c r="E141" s="30">
        <v>25.42</v>
      </c>
      <c r="F141" s="30">
        <v>24.9</v>
      </c>
      <c r="G141" s="30">
        <v>13.87</v>
      </c>
      <c r="H141" s="38">
        <v>13.61</v>
      </c>
      <c r="I141" s="30"/>
      <c r="J141" s="30"/>
      <c r="K141" s="30"/>
      <c r="L141" s="30"/>
      <c r="M141" s="30"/>
      <c r="N141" s="30"/>
      <c r="O141" s="21">
        <f>AVERAGE(D141:F141)</f>
        <v>25.47</v>
      </c>
      <c r="R141" s="21"/>
    </row>
    <row r="142" spans="2:18" x14ac:dyDescent="0.2">
      <c r="B142" s="23" t="s">
        <v>16</v>
      </c>
      <c r="C142" s="27">
        <v>15.8</v>
      </c>
      <c r="D142" s="27">
        <v>12.95</v>
      </c>
      <c r="E142" s="27">
        <v>14.97</v>
      </c>
      <c r="F142" s="27">
        <v>16.62</v>
      </c>
      <c r="G142" s="27">
        <v>16.07</v>
      </c>
      <c r="H142" s="27">
        <v>11.51</v>
      </c>
      <c r="I142" s="27">
        <v>15.21</v>
      </c>
      <c r="J142" s="27">
        <v>18.510000000000002</v>
      </c>
      <c r="K142" s="27">
        <v>8.2899999999999991</v>
      </c>
      <c r="L142" s="27">
        <v>6.05</v>
      </c>
      <c r="M142" s="27">
        <v>19.46</v>
      </c>
      <c r="N142" s="27">
        <v>27.8</v>
      </c>
      <c r="O142" s="21">
        <f>AVERAGE(D142:F142)</f>
        <v>14.846666666666669</v>
      </c>
      <c r="P142" s="21">
        <f>AVERAGE(G142:I142)</f>
        <v>14.263333333333334</v>
      </c>
      <c r="Q142" s="21">
        <f>AVERAGE(J142:L142)</f>
        <v>10.950000000000001</v>
      </c>
      <c r="R142" s="21">
        <f>AVERAGE(M142:N142,C141)</f>
        <v>24.13</v>
      </c>
    </row>
    <row r="143" spans="2:18" x14ac:dyDescent="0.2">
      <c r="B143" s="23" t="s">
        <v>17</v>
      </c>
      <c r="C143" s="24">
        <v>12.87</v>
      </c>
      <c r="D143" s="25">
        <v>14.73</v>
      </c>
      <c r="E143" s="25">
        <v>18.32</v>
      </c>
      <c r="F143" s="25">
        <v>15.85</v>
      </c>
      <c r="G143" s="25">
        <v>8.98</v>
      </c>
      <c r="H143" s="25">
        <v>6.67</v>
      </c>
      <c r="I143" s="25">
        <v>7.2</v>
      </c>
      <c r="J143" s="25">
        <v>7.79</v>
      </c>
      <c r="K143" s="25">
        <v>5.29</v>
      </c>
      <c r="L143" s="25">
        <v>3.68</v>
      </c>
      <c r="M143" s="25">
        <v>6.58</v>
      </c>
      <c r="N143" s="25">
        <v>12.71</v>
      </c>
      <c r="O143" s="21">
        <f>AVERAGE(D143:F143)</f>
        <v>16.3</v>
      </c>
      <c r="P143" s="21">
        <f>AVERAGE(G143:I143)</f>
        <v>7.6166666666666671</v>
      </c>
      <c r="Q143" s="21">
        <f>AVERAGE(J143:L143)</f>
        <v>5.5866666666666669</v>
      </c>
      <c r="R143" s="21">
        <f>AVERAGE(M143:N143,C142)</f>
        <v>11.696666666666667</v>
      </c>
    </row>
    <row r="144" spans="2:18" x14ac:dyDescent="0.2">
      <c r="B144" s="18"/>
      <c r="C144" s="28">
        <v>92.4</v>
      </c>
      <c r="D144" s="28">
        <v>92.9</v>
      </c>
      <c r="E144" s="28">
        <v>94.9</v>
      </c>
      <c r="F144" s="28">
        <v>113.4</v>
      </c>
      <c r="G144" s="28">
        <v>142.6</v>
      </c>
      <c r="H144" s="28">
        <v>143.9</v>
      </c>
      <c r="I144" s="28">
        <v>130.69999999999999</v>
      </c>
      <c r="J144" s="28">
        <v>155.5</v>
      </c>
      <c r="K144" s="28">
        <v>219.6</v>
      </c>
      <c r="L144" s="28">
        <v>260.39999999999998</v>
      </c>
      <c r="M144" s="28">
        <v>170.9</v>
      </c>
      <c r="N144" s="28">
        <v>137.19999999999999</v>
      </c>
      <c r="Q144" s="21"/>
      <c r="R144" s="22"/>
    </row>
    <row r="145" spans="2:18" x14ac:dyDescent="0.2">
      <c r="B145" s="18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Q145" s="21"/>
      <c r="R145" s="22"/>
    </row>
    <row r="146" spans="2:18" x14ac:dyDescent="0.2">
      <c r="B146" s="18" t="s">
        <v>29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Q146" s="21"/>
      <c r="R146" s="22"/>
    </row>
    <row r="147" spans="2:18" x14ac:dyDescent="0.2">
      <c r="B147" s="18"/>
      <c r="C147" s="17" t="s">
        <v>6</v>
      </c>
      <c r="D147" s="17" t="s">
        <v>7</v>
      </c>
      <c r="E147" s="17" t="s">
        <v>8</v>
      </c>
      <c r="F147" s="17" t="s">
        <v>9</v>
      </c>
      <c r="G147" s="17" t="s">
        <v>12</v>
      </c>
      <c r="H147" s="17" t="s">
        <v>13</v>
      </c>
      <c r="I147" s="17" t="s">
        <v>14</v>
      </c>
      <c r="J147" s="17" t="s">
        <v>15</v>
      </c>
      <c r="K147" s="17" t="s">
        <v>18</v>
      </c>
      <c r="L147" s="17" t="s">
        <v>19</v>
      </c>
      <c r="M147" s="17" t="s">
        <v>20</v>
      </c>
      <c r="N147" s="17" t="s">
        <v>21</v>
      </c>
      <c r="O147" s="31" t="s">
        <v>22</v>
      </c>
      <c r="P147" s="31" t="s">
        <v>5</v>
      </c>
      <c r="Q147" s="31" t="s">
        <v>10</v>
      </c>
      <c r="R147" s="31" t="s">
        <v>11</v>
      </c>
    </row>
    <row r="148" spans="2:18" x14ac:dyDescent="0.2">
      <c r="B148" s="23" t="s">
        <v>23</v>
      </c>
      <c r="C148" s="30">
        <v>24.39</v>
      </c>
      <c r="D148" s="30">
        <v>25.07</v>
      </c>
      <c r="E148" s="30">
        <v>25.88</v>
      </c>
      <c r="F148" s="30">
        <v>24.07</v>
      </c>
      <c r="G148" s="30">
        <v>15.47</v>
      </c>
      <c r="H148" s="38">
        <v>14.01</v>
      </c>
      <c r="I148" s="30"/>
      <c r="J148" s="30"/>
      <c r="K148" s="30"/>
      <c r="L148" s="30"/>
      <c r="M148" s="30"/>
      <c r="N148" s="30"/>
      <c r="O148" s="21">
        <f>AVERAGE(D148:F148)</f>
        <v>25.006666666666671</v>
      </c>
      <c r="R148" s="21"/>
    </row>
    <row r="149" spans="2:18" x14ac:dyDescent="0.2">
      <c r="B149" s="23" t="s">
        <v>16</v>
      </c>
      <c r="C149" s="27">
        <v>16.53</v>
      </c>
      <c r="D149" s="27">
        <v>13.65</v>
      </c>
      <c r="E149" s="27">
        <v>16.420000000000002</v>
      </c>
      <c r="F149" s="27">
        <v>17.399999999999999</v>
      </c>
      <c r="G149" s="27">
        <v>16.63</v>
      </c>
      <c r="H149" s="27">
        <v>11.45</v>
      </c>
      <c r="I149" s="27">
        <v>14.47</v>
      </c>
      <c r="J149" s="27">
        <v>16.28</v>
      </c>
      <c r="K149" s="27">
        <v>6.99</v>
      </c>
      <c r="L149" s="27">
        <v>4.97</v>
      </c>
      <c r="M149" s="27">
        <v>19.21</v>
      </c>
      <c r="N149" s="27">
        <v>24.79</v>
      </c>
      <c r="O149" s="21">
        <f>AVERAGE(D149:F149)</f>
        <v>15.823333333333332</v>
      </c>
      <c r="P149" s="21">
        <f>AVERAGE(G149:I149)</f>
        <v>14.183333333333332</v>
      </c>
      <c r="Q149" s="21">
        <f>AVERAGE(J149:L149)</f>
        <v>9.413333333333334</v>
      </c>
      <c r="R149" s="21">
        <f>AVERAGE(M149:N149,C148)</f>
        <v>22.796666666666667</v>
      </c>
    </row>
    <row r="150" spans="2:18" x14ac:dyDescent="0.2">
      <c r="B150" s="23" t="s">
        <v>17</v>
      </c>
      <c r="C150" s="24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</row>
    <row r="151" spans="2:18" x14ac:dyDescent="0.2">
      <c r="B151" s="30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2:18" x14ac:dyDescent="0.2">
      <c r="B152" s="33" t="s">
        <v>24</v>
      </c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2:18" x14ac:dyDescent="0.2">
      <c r="B153" s="18"/>
      <c r="C153" s="17" t="s">
        <v>6</v>
      </c>
      <c r="D153" s="17" t="s">
        <v>7</v>
      </c>
      <c r="E153" s="17" t="s">
        <v>8</v>
      </c>
      <c r="F153" s="17" t="s">
        <v>9</v>
      </c>
      <c r="G153" s="17" t="s">
        <v>12</v>
      </c>
      <c r="H153" s="17" t="s">
        <v>13</v>
      </c>
      <c r="I153" s="17" t="s">
        <v>14</v>
      </c>
      <c r="J153" s="17" t="s">
        <v>15</v>
      </c>
      <c r="K153" s="17" t="s">
        <v>18</v>
      </c>
      <c r="L153" s="17" t="s">
        <v>19</v>
      </c>
      <c r="M153" s="17" t="s">
        <v>20</v>
      </c>
      <c r="N153" s="17" t="s">
        <v>21</v>
      </c>
    </row>
    <row r="154" spans="2:18" x14ac:dyDescent="0.2">
      <c r="B154" s="23" t="s">
        <v>23</v>
      </c>
      <c r="C154" s="34"/>
      <c r="D154" s="35"/>
      <c r="E154" s="35"/>
      <c r="F154" s="35"/>
      <c r="G154" s="39"/>
      <c r="H154" s="35"/>
      <c r="I154" s="35"/>
      <c r="J154" s="35"/>
      <c r="K154" s="35"/>
      <c r="L154" s="35"/>
      <c r="M154" s="35"/>
      <c r="N154" s="36"/>
    </row>
    <row r="155" spans="2:18" x14ac:dyDescent="0.2">
      <c r="B155" s="23" t="s">
        <v>16</v>
      </c>
      <c r="C155" s="24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37"/>
    </row>
    <row r="156" spans="2:18" x14ac:dyDescent="0.2">
      <c r="B156" s="30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8" x14ac:dyDescent="0.2">
      <c r="B157" s="33" t="s">
        <v>26</v>
      </c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2:18" x14ac:dyDescent="0.2">
      <c r="B158" s="18"/>
      <c r="C158" s="17" t="s">
        <v>6</v>
      </c>
      <c r="D158" s="17" t="s">
        <v>7</v>
      </c>
      <c r="E158" s="17" t="s">
        <v>8</v>
      </c>
      <c r="F158" s="17" t="s">
        <v>9</v>
      </c>
      <c r="G158" s="17" t="s">
        <v>12</v>
      </c>
      <c r="H158" s="17" t="s">
        <v>13</v>
      </c>
      <c r="I158" s="17" t="s">
        <v>14</v>
      </c>
      <c r="J158" s="17" t="s">
        <v>15</v>
      </c>
      <c r="K158" s="17" t="s">
        <v>18</v>
      </c>
      <c r="L158" s="17" t="s">
        <v>19</v>
      </c>
      <c r="M158" s="17" t="s">
        <v>20</v>
      </c>
      <c r="N158" s="17" t="s">
        <v>21</v>
      </c>
    </row>
    <row r="159" spans="2:18" x14ac:dyDescent="0.2">
      <c r="B159" s="23" t="s">
        <v>23</v>
      </c>
      <c r="C159" s="34"/>
      <c r="D159" s="35"/>
      <c r="E159" s="35"/>
      <c r="F159" s="35"/>
      <c r="G159" s="39"/>
      <c r="H159" s="35"/>
      <c r="I159" s="35"/>
      <c r="J159" s="35"/>
      <c r="K159" s="35"/>
      <c r="L159" s="35"/>
      <c r="M159" s="35"/>
      <c r="N159" s="36"/>
    </row>
    <row r="160" spans="2:18" x14ac:dyDescent="0.2">
      <c r="B160" s="23" t="s">
        <v>16</v>
      </c>
      <c r="C160" s="24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37"/>
    </row>
    <row r="161" spans="2:14" x14ac:dyDescent="0.2">
      <c r="B161" s="30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2:14" x14ac:dyDescent="0.2">
      <c r="B162" s="33" t="s">
        <v>31</v>
      </c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x14ac:dyDescent="0.2">
      <c r="B163" s="18"/>
      <c r="C163" s="17" t="s">
        <v>6</v>
      </c>
      <c r="D163" s="17" t="s">
        <v>7</v>
      </c>
      <c r="E163" s="17" t="s">
        <v>8</v>
      </c>
      <c r="F163" s="17" t="s">
        <v>9</v>
      </c>
      <c r="G163" s="17" t="s">
        <v>12</v>
      </c>
      <c r="H163" s="17" t="s">
        <v>13</v>
      </c>
      <c r="I163" s="17" t="s">
        <v>14</v>
      </c>
      <c r="J163" s="17" t="s">
        <v>15</v>
      </c>
      <c r="K163" s="17" t="s">
        <v>18</v>
      </c>
      <c r="L163" s="17" t="s">
        <v>19</v>
      </c>
      <c r="M163" s="17" t="s">
        <v>20</v>
      </c>
      <c r="N163" s="17" t="s">
        <v>21</v>
      </c>
    </row>
    <row r="164" spans="2:14" x14ac:dyDescent="0.2">
      <c r="B164" s="23" t="s">
        <v>23</v>
      </c>
      <c r="C164" s="34"/>
      <c r="D164" s="35"/>
      <c r="E164" s="35"/>
      <c r="F164" s="35"/>
      <c r="G164" s="39"/>
      <c r="H164" s="35"/>
      <c r="I164" s="35"/>
      <c r="J164" s="35"/>
      <c r="K164" s="35"/>
      <c r="L164" s="35"/>
      <c r="M164" s="35"/>
      <c r="N164" s="36"/>
    </row>
    <row r="165" spans="2:14" x14ac:dyDescent="0.2">
      <c r="B165" s="23" t="s">
        <v>16</v>
      </c>
      <c r="C165" s="24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37"/>
    </row>
    <row r="166" spans="2:14" x14ac:dyDescent="0.2">
      <c r="B166" s="30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2:14" x14ac:dyDescent="0.2">
      <c r="B167" s="33" t="s">
        <v>25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2:14" x14ac:dyDescent="0.2">
      <c r="B168" s="18"/>
      <c r="C168" s="17" t="s">
        <v>6</v>
      </c>
      <c r="D168" s="17" t="s">
        <v>7</v>
      </c>
      <c r="E168" s="17" t="s">
        <v>8</v>
      </c>
      <c r="F168" s="17" t="s">
        <v>9</v>
      </c>
      <c r="G168" s="17" t="s">
        <v>12</v>
      </c>
      <c r="H168" s="17" t="s">
        <v>13</v>
      </c>
      <c r="I168" s="17" t="s">
        <v>14</v>
      </c>
      <c r="J168" s="17" t="s">
        <v>15</v>
      </c>
      <c r="K168" s="17" t="s">
        <v>18</v>
      </c>
      <c r="L168" s="17" t="s">
        <v>19</v>
      </c>
      <c r="M168" s="17" t="s">
        <v>20</v>
      </c>
      <c r="N168" s="17" t="s">
        <v>21</v>
      </c>
    </row>
    <row r="169" spans="2:14" x14ac:dyDescent="0.2">
      <c r="B169" s="23" t="s">
        <v>23</v>
      </c>
      <c r="C169" s="34"/>
      <c r="D169" s="35"/>
      <c r="E169" s="35"/>
      <c r="F169" s="35"/>
      <c r="G169" s="39"/>
      <c r="H169" s="35"/>
      <c r="I169" s="35"/>
      <c r="J169" s="35"/>
      <c r="K169" s="35"/>
      <c r="L169" s="35"/>
      <c r="M169" s="35"/>
      <c r="N169" s="36"/>
    </row>
    <row r="170" spans="2:14" x14ac:dyDescent="0.2">
      <c r="B170" s="23" t="s">
        <v>16</v>
      </c>
      <c r="C170" s="24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37"/>
    </row>
    <row r="171" spans="2:14" x14ac:dyDescent="0.2">
      <c r="B171" s="30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2:14" x14ac:dyDescent="0.2">
      <c r="B172" s="33" t="s">
        <v>27</v>
      </c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</row>
    <row r="173" spans="2:14" x14ac:dyDescent="0.2">
      <c r="B173" s="18"/>
      <c r="C173" s="17" t="s">
        <v>6</v>
      </c>
      <c r="D173" s="17" t="s">
        <v>7</v>
      </c>
      <c r="E173" s="17" t="s">
        <v>8</v>
      </c>
      <c r="F173" s="17" t="s">
        <v>9</v>
      </c>
      <c r="G173" s="17" t="s">
        <v>12</v>
      </c>
      <c r="H173" s="17" t="s">
        <v>13</v>
      </c>
      <c r="I173" s="17" t="s">
        <v>14</v>
      </c>
      <c r="J173" s="17" t="s">
        <v>15</v>
      </c>
      <c r="K173" s="17" t="s">
        <v>18</v>
      </c>
      <c r="L173" s="17" t="s">
        <v>19</v>
      </c>
      <c r="M173" s="17" t="s">
        <v>20</v>
      </c>
      <c r="N173" s="17" t="s">
        <v>21</v>
      </c>
    </row>
    <row r="174" spans="2:14" x14ac:dyDescent="0.2">
      <c r="B174" s="23" t="s">
        <v>23</v>
      </c>
      <c r="C174" s="34"/>
      <c r="D174" s="35"/>
      <c r="E174" s="35"/>
      <c r="F174" s="35"/>
      <c r="G174" s="39"/>
      <c r="H174" s="35"/>
      <c r="I174" s="35"/>
      <c r="J174" s="35"/>
      <c r="K174" s="35"/>
      <c r="L174" s="35"/>
      <c r="M174" s="35"/>
      <c r="N174" s="36"/>
    </row>
    <row r="175" spans="2:14" x14ac:dyDescent="0.2">
      <c r="B175" s="23" t="s">
        <v>16</v>
      </c>
      <c r="C175" s="24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37"/>
    </row>
    <row r="176" spans="2:14" x14ac:dyDescent="0.2">
      <c r="B176" s="30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</row>
    <row r="177" spans="2:14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</row>
  </sheetData>
  <pageMargins left="0.28000000000000003" right="0.25" top="0.5" bottom="0.46" header="0.5" footer="0.5"/>
  <pageSetup scale="7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K111"/>
  <sheetViews>
    <sheetView zoomScale="60" workbookViewId="0">
      <selection activeCell="M33" sqref="M33"/>
    </sheetView>
  </sheetViews>
  <sheetFormatPr defaultRowHeight="12.75" x14ac:dyDescent="0.2"/>
  <cols>
    <col min="2" max="2" width="26.28515625" customWidth="1"/>
    <col min="3" max="14" width="10.28515625" bestFit="1" customWidth="1"/>
    <col min="15" max="15" width="12.140625" customWidth="1"/>
    <col min="16" max="16" width="9.7109375" customWidth="1"/>
    <col min="21" max="21" width="9.5703125" customWidth="1"/>
    <col min="27" max="27" width="14.7109375" bestFit="1" customWidth="1"/>
    <col min="28" max="28" width="11.140625" bestFit="1" customWidth="1"/>
  </cols>
  <sheetData>
    <row r="1" spans="1:21" x14ac:dyDescent="0.2">
      <c r="A1" s="1">
        <v>2001</v>
      </c>
    </row>
    <row r="3" spans="1:21" x14ac:dyDescent="0.2">
      <c r="A3" t="s">
        <v>71</v>
      </c>
      <c r="B3" s="81" t="s">
        <v>501</v>
      </c>
      <c r="C3" s="47" t="s">
        <v>12</v>
      </c>
      <c r="D3" s="47" t="s">
        <v>13</v>
      </c>
      <c r="E3" s="47" t="s">
        <v>14</v>
      </c>
      <c r="F3" s="47" t="s">
        <v>15</v>
      </c>
      <c r="G3" s="47" t="s">
        <v>18</v>
      </c>
      <c r="H3" s="47" t="s">
        <v>83</v>
      </c>
      <c r="I3" s="47" t="s">
        <v>20</v>
      </c>
      <c r="J3" s="47" t="s">
        <v>21</v>
      </c>
      <c r="K3" s="47" t="s">
        <v>447</v>
      </c>
      <c r="L3" s="47" t="s">
        <v>7</v>
      </c>
      <c r="M3" s="47" t="s">
        <v>8</v>
      </c>
      <c r="N3" s="47" t="s">
        <v>9</v>
      </c>
      <c r="O3" s="94" t="s">
        <v>5</v>
      </c>
      <c r="P3" s="47" t="s">
        <v>10</v>
      </c>
      <c r="Q3" s="47" t="s">
        <v>11</v>
      </c>
      <c r="R3" s="47" t="s">
        <v>22</v>
      </c>
    </row>
    <row r="4" spans="1:21" x14ac:dyDescent="0.2">
      <c r="A4" t="s">
        <v>72</v>
      </c>
      <c r="B4" t="s">
        <v>41</v>
      </c>
      <c r="C4" s="83">
        <v>276</v>
      </c>
      <c r="D4" s="83">
        <v>290</v>
      </c>
      <c r="E4" s="83">
        <v>281</v>
      </c>
      <c r="F4" s="83">
        <v>317</v>
      </c>
      <c r="G4" s="83">
        <v>282</v>
      </c>
      <c r="H4">
        <v>69</v>
      </c>
      <c r="K4" s="48"/>
      <c r="L4" s="48"/>
      <c r="O4" s="92">
        <f>AVERAGE(C4:E4)</f>
        <v>282.33333333333331</v>
      </c>
      <c r="P4" s="83">
        <f>AVERAGE(F4:H4)</f>
        <v>222.66666666666666</v>
      </c>
      <c r="Q4" s="83" t="e">
        <f>AVERAGE(I4:K4)</f>
        <v>#DIV/0!</v>
      </c>
      <c r="R4" s="83" t="e">
        <f>AVERAGE(L4:N4)</f>
        <v>#DIV/0!</v>
      </c>
      <c r="T4" s="21">
        <v>143</v>
      </c>
      <c r="U4" s="21">
        <f>+T4-O4</f>
        <v>-139.33333333333331</v>
      </c>
    </row>
    <row r="5" spans="1:21" x14ac:dyDescent="0.2">
      <c r="B5" t="s">
        <v>40</v>
      </c>
      <c r="C5" s="83">
        <v>278</v>
      </c>
      <c r="D5" s="83">
        <v>288</v>
      </c>
      <c r="E5" s="83">
        <v>283</v>
      </c>
      <c r="F5" s="83">
        <v>310</v>
      </c>
      <c r="G5" s="83">
        <v>285</v>
      </c>
      <c r="H5">
        <v>72</v>
      </c>
      <c r="K5" s="48"/>
      <c r="L5" s="48"/>
      <c r="O5" s="92">
        <f>AVERAGE(C5:E5)</f>
        <v>283</v>
      </c>
      <c r="P5" s="83">
        <f>AVERAGE(F5:H5)</f>
        <v>222.33333333333334</v>
      </c>
      <c r="Q5" s="83" t="e">
        <f>AVERAGE(I5:K5)</f>
        <v>#DIV/0!</v>
      </c>
      <c r="R5" s="83" t="e">
        <f>AVERAGE(L5:N5)</f>
        <v>#DIV/0!</v>
      </c>
      <c r="T5" s="21">
        <v>147</v>
      </c>
      <c r="U5" s="21">
        <f>+T5-O5</f>
        <v>-136</v>
      </c>
    </row>
    <row r="6" spans="1:21" x14ac:dyDescent="0.2">
      <c r="B6" t="s">
        <v>45</v>
      </c>
      <c r="C6" s="83">
        <v>247</v>
      </c>
      <c r="D6" s="83">
        <v>261</v>
      </c>
      <c r="E6" s="83">
        <v>250</v>
      </c>
      <c r="F6" s="83">
        <v>272</v>
      </c>
      <c r="G6" s="83">
        <v>161</v>
      </c>
      <c r="H6">
        <v>75</v>
      </c>
      <c r="K6" s="48"/>
      <c r="L6" s="48"/>
      <c r="O6" s="92">
        <f>AVERAGE(C6:E6)</f>
        <v>252.66666666666666</v>
      </c>
      <c r="P6" s="83">
        <f>AVERAGE(F6:H6)</f>
        <v>169.33333333333334</v>
      </c>
      <c r="Q6" s="83" t="e">
        <f>AVERAGE(I6:K6)</f>
        <v>#DIV/0!</v>
      </c>
      <c r="R6" s="83" t="e">
        <f>AVERAGE(L6:N6)</f>
        <v>#DIV/0!</v>
      </c>
      <c r="T6" s="21">
        <v>70</v>
      </c>
      <c r="U6" s="21">
        <f>+T6-O6</f>
        <v>-182.66666666666666</v>
      </c>
    </row>
    <row r="7" spans="1:21" x14ac:dyDescent="0.2">
      <c r="B7" t="s">
        <v>46</v>
      </c>
      <c r="C7" s="83">
        <v>212</v>
      </c>
      <c r="D7" s="83">
        <v>223</v>
      </c>
      <c r="E7" s="83">
        <v>235</v>
      </c>
      <c r="F7" s="83">
        <v>220</v>
      </c>
      <c r="G7" s="83">
        <v>260</v>
      </c>
      <c r="H7">
        <v>76</v>
      </c>
      <c r="K7" s="48"/>
      <c r="L7" s="48"/>
      <c r="O7" s="92">
        <f>AVERAGE(C7:E7)</f>
        <v>223.33333333333334</v>
      </c>
      <c r="P7" s="83">
        <f>AVERAGE(F7:H7)</f>
        <v>185.33333333333334</v>
      </c>
      <c r="Q7" s="83" t="e">
        <f>AVERAGE(I7:K7)</f>
        <v>#DIV/0!</v>
      </c>
      <c r="R7" s="83" t="e">
        <f>AVERAGE(L7:N7)</f>
        <v>#DIV/0!</v>
      </c>
      <c r="T7" s="21">
        <v>81</v>
      </c>
      <c r="U7" s="21">
        <f>+T7-O7</f>
        <v>-142.33333333333334</v>
      </c>
    </row>
    <row r="8" spans="1:21" x14ac:dyDescent="0.2">
      <c r="B8" t="s">
        <v>42</v>
      </c>
      <c r="C8" s="83">
        <v>219</v>
      </c>
      <c r="D8" s="83">
        <v>216</v>
      </c>
      <c r="E8" s="83">
        <v>224</v>
      </c>
      <c r="F8" s="83">
        <v>220</v>
      </c>
      <c r="G8" s="83">
        <v>276</v>
      </c>
      <c r="H8">
        <v>86</v>
      </c>
      <c r="K8" s="48"/>
      <c r="L8" s="48"/>
      <c r="O8" s="92">
        <f>AVERAGE(C8:E8)</f>
        <v>219.66666666666666</v>
      </c>
      <c r="P8" s="83">
        <f>AVERAGE(F8:H8)</f>
        <v>194</v>
      </c>
      <c r="Q8" s="83" t="e">
        <f>AVERAGE(I8:K8)</f>
        <v>#DIV/0!</v>
      </c>
      <c r="R8" s="83" t="e">
        <f>AVERAGE(L8:N8)</f>
        <v>#DIV/0!</v>
      </c>
      <c r="T8" s="21">
        <v>100</v>
      </c>
      <c r="U8" s="21">
        <f>+T8-O8</f>
        <v>-119.66666666666666</v>
      </c>
    </row>
    <row r="10" spans="1:21" x14ac:dyDescent="0.2">
      <c r="A10" t="s">
        <v>500</v>
      </c>
      <c r="B10" s="81" t="s">
        <v>502</v>
      </c>
      <c r="C10" s="47" t="s">
        <v>12</v>
      </c>
      <c r="D10" s="47" t="s">
        <v>13</v>
      </c>
      <c r="E10" s="47" t="s">
        <v>14</v>
      </c>
      <c r="F10" s="47" t="s">
        <v>15</v>
      </c>
      <c r="G10" s="47" t="s">
        <v>18</v>
      </c>
      <c r="H10" s="47" t="s">
        <v>83</v>
      </c>
      <c r="I10" s="47" t="s">
        <v>20</v>
      </c>
      <c r="J10" s="47" t="s">
        <v>21</v>
      </c>
      <c r="K10" s="47" t="s">
        <v>447</v>
      </c>
      <c r="L10" s="47" t="s">
        <v>7</v>
      </c>
      <c r="M10" s="47" t="s">
        <v>8</v>
      </c>
      <c r="N10" s="47" t="s">
        <v>9</v>
      </c>
      <c r="O10" s="94" t="s">
        <v>5</v>
      </c>
      <c r="P10" s="47" t="s">
        <v>10</v>
      </c>
      <c r="Q10" s="47" t="s">
        <v>11</v>
      </c>
      <c r="R10" s="47" t="s">
        <v>22</v>
      </c>
    </row>
    <row r="11" spans="1:21" x14ac:dyDescent="0.2">
      <c r="A11" t="s">
        <v>72</v>
      </c>
      <c r="B11" t="s">
        <v>41</v>
      </c>
      <c r="C11" s="83">
        <v>231</v>
      </c>
      <c r="D11" s="83">
        <v>260</v>
      </c>
      <c r="E11" s="83">
        <v>232</v>
      </c>
      <c r="F11" s="83">
        <v>251</v>
      </c>
      <c r="G11" s="83">
        <v>156</v>
      </c>
      <c r="H11">
        <v>47</v>
      </c>
      <c r="K11" s="48"/>
      <c r="L11" s="48"/>
      <c r="O11" s="92">
        <f>AVERAGE(C11:E11)</f>
        <v>241</v>
      </c>
      <c r="P11" s="83">
        <f>AVERAGE(F11:H11)</f>
        <v>151.33333333333334</v>
      </c>
      <c r="Q11" s="83" t="e">
        <f>AVERAGE(I11:K11)</f>
        <v>#DIV/0!</v>
      </c>
      <c r="R11" s="83" t="e">
        <f>AVERAGE(L11:N11)</f>
        <v>#DIV/0!</v>
      </c>
      <c r="T11" s="21">
        <v>112</v>
      </c>
      <c r="U11" s="21">
        <f>+T11-O11</f>
        <v>-129</v>
      </c>
    </row>
    <row r="12" spans="1:21" x14ac:dyDescent="0.2">
      <c r="B12" t="s">
        <v>40</v>
      </c>
      <c r="C12" s="83">
        <v>236</v>
      </c>
      <c r="D12" s="83">
        <v>261</v>
      </c>
      <c r="E12" s="83">
        <v>232</v>
      </c>
      <c r="F12" s="83">
        <v>241</v>
      </c>
      <c r="G12" s="83">
        <v>152</v>
      </c>
      <c r="H12">
        <v>48</v>
      </c>
      <c r="K12" s="48"/>
      <c r="L12" s="48"/>
      <c r="O12" s="92">
        <f>AVERAGE(C12:E12)</f>
        <v>243</v>
      </c>
      <c r="P12" s="83">
        <f>AVERAGE(F12:H12)</f>
        <v>147</v>
      </c>
      <c r="Q12" s="83" t="e">
        <f>AVERAGE(I12:K12)</f>
        <v>#DIV/0!</v>
      </c>
      <c r="R12" s="83" t="e">
        <f>AVERAGE(L12:N12)</f>
        <v>#DIV/0!</v>
      </c>
      <c r="T12" s="21">
        <v>114</v>
      </c>
      <c r="U12" s="21">
        <f>+T12-O12</f>
        <v>-129</v>
      </c>
    </row>
    <row r="13" spans="1:21" x14ac:dyDescent="0.2">
      <c r="B13" t="s">
        <v>45</v>
      </c>
      <c r="C13" s="83">
        <v>191</v>
      </c>
      <c r="D13" s="83">
        <v>214</v>
      </c>
      <c r="E13" s="83">
        <v>174</v>
      </c>
      <c r="F13" s="83">
        <v>205</v>
      </c>
      <c r="G13" s="83">
        <v>83</v>
      </c>
      <c r="H13">
        <v>50</v>
      </c>
      <c r="K13" s="48"/>
      <c r="L13" s="48"/>
      <c r="O13" s="92">
        <f>AVERAGE(C13:E13)</f>
        <v>193</v>
      </c>
      <c r="P13" s="83">
        <f>AVERAGE(F13:H13)</f>
        <v>112.66666666666667</v>
      </c>
      <c r="Q13" s="83" t="e">
        <f>AVERAGE(I13:K13)</f>
        <v>#DIV/0!</v>
      </c>
      <c r="R13" s="83" t="e">
        <f>AVERAGE(L13:N13)</f>
        <v>#DIV/0!</v>
      </c>
      <c r="T13" s="21">
        <v>42</v>
      </c>
      <c r="U13" s="21">
        <f>+T13-O13</f>
        <v>-151</v>
      </c>
    </row>
    <row r="14" spans="1:21" x14ac:dyDescent="0.2">
      <c r="B14" t="s">
        <v>46</v>
      </c>
      <c r="C14" s="83">
        <v>153</v>
      </c>
      <c r="D14" s="83">
        <v>171</v>
      </c>
      <c r="E14" s="83">
        <v>145</v>
      </c>
      <c r="F14" s="83">
        <v>114</v>
      </c>
      <c r="G14" s="83">
        <v>104</v>
      </c>
      <c r="H14">
        <v>36</v>
      </c>
      <c r="K14" s="48"/>
      <c r="L14" s="48"/>
      <c r="O14" s="92">
        <f>AVERAGE(C14:E14)</f>
        <v>156.33333333333334</v>
      </c>
      <c r="P14" s="83">
        <f>AVERAGE(F14:H14)</f>
        <v>84.666666666666671</v>
      </c>
      <c r="Q14" s="83" t="e">
        <f>AVERAGE(I14:K14)</f>
        <v>#DIV/0!</v>
      </c>
      <c r="R14" s="83" t="e">
        <f>AVERAGE(L14:N14)</f>
        <v>#DIV/0!</v>
      </c>
      <c r="T14" s="21">
        <v>52</v>
      </c>
      <c r="U14" s="21">
        <f>+T14-O14</f>
        <v>-104.33333333333334</v>
      </c>
    </row>
    <row r="15" spans="1:21" x14ac:dyDescent="0.2">
      <c r="B15" t="s">
        <v>42</v>
      </c>
      <c r="C15" s="83">
        <v>121</v>
      </c>
      <c r="D15" s="83">
        <v>145</v>
      </c>
      <c r="E15" s="83">
        <v>126</v>
      </c>
      <c r="F15" s="83">
        <v>100</v>
      </c>
      <c r="G15" s="83">
        <v>86</v>
      </c>
      <c r="H15">
        <v>34</v>
      </c>
      <c r="K15" s="48"/>
      <c r="L15" s="48"/>
      <c r="O15" s="92">
        <f>AVERAGE(C15:E15)</f>
        <v>130.66666666666666</v>
      </c>
      <c r="P15" s="83">
        <f>AVERAGE(F15:H15)</f>
        <v>73.333333333333329</v>
      </c>
      <c r="Q15" s="83" t="e">
        <f>AVERAGE(I15:K15)</f>
        <v>#DIV/0!</v>
      </c>
      <c r="R15" s="83" t="e">
        <f>AVERAGE(L15:N15)</f>
        <v>#DIV/0!</v>
      </c>
      <c r="T15" s="21">
        <v>66</v>
      </c>
      <c r="U15" s="21">
        <f>+T15-O15</f>
        <v>-64.666666666666657</v>
      </c>
    </row>
    <row r="17" spans="1:37" x14ac:dyDescent="0.2">
      <c r="A17" s="1">
        <v>2000</v>
      </c>
    </row>
    <row r="19" spans="1:37" x14ac:dyDescent="0.2">
      <c r="A19" t="s">
        <v>66</v>
      </c>
      <c r="B19" t="s">
        <v>67</v>
      </c>
      <c r="C19">
        <v>65</v>
      </c>
      <c r="D19">
        <v>75</v>
      </c>
      <c r="E19">
        <v>50</v>
      </c>
      <c r="F19">
        <v>95</v>
      </c>
      <c r="G19">
        <v>65</v>
      </c>
      <c r="H19">
        <v>85</v>
      </c>
      <c r="I19">
        <v>55</v>
      </c>
      <c r="J19">
        <v>45</v>
      </c>
      <c r="K19">
        <v>85</v>
      </c>
    </row>
    <row r="20" spans="1:37" x14ac:dyDescent="0.2">
      <c r="B20" t="s">
        <v>68</v>
      </c>
      <c r="C20">
        <v>95</v>
      </c>
      <c r="D20">
        <v>85</v>
      </c>
      <c r="E20">
        <v>50</v>
      </c>
      <c r="F20">
        <v>85</v>
      </c>
      <c r="G20">
        <v>85</v>
      </c>
      <c r="H20">
        <v>95</v>
      </c>
      <c r="I20">
        <v>5</v>
      </c>
      <c r="J20">
        <v>65</v>
      </c>
      <c r="K20">
        <v>45</v>
      </c>
    </row>
    <row r="21" spans="1:37" x14ac:dyDescent="0.2">
      <c r="B21" t="s">
        <v>69</v>
      </c>
      <c r="C21">
        <v>95</v>
      </c>
      <c r="D21">
        <v>70</v>
      </c>
      <c r="E21">
        <v>50</v>
      </c>
      <c r="F21">
        <v>95</v>
      </c>
      <c r="G21">
        <v>95</v>
      </c>
      <c r="H21">
        <v>95</v>
      </c>
      <c r="I21">
        <v>25</v>
      </c>
      <c r="J21">
        <v>55</v>
      </c>
      <c r="K21">
        <v>45</v>
      </c>
    </row>
    <row r="22" spans="1:37" x14ac:dyDescent="0.2">
      <c r="B22" t="s">
        <v>70</v>
      </c>
      <c r="C22">
        <v>95</v>
      </c>
      <c r="D22">
        <v>95</v>
      </c>
      <c r="E22">
        <v>50</v>
      </c>
      <c r="F22">
        <v>95</v>
      </c>
      <c r="G22">
        <v>95</v>
      </c>
      <c r="H22">
        <v>95</v>
      </c>
      <c r="I22">
        <v>85</v>
      </c>
      <c r="J22">
        <v>75</v>
      </c>
      <c r="K22">
        <v>95</v>
      </c>
    </row>
    <row r="24" spans="1:37" x14ac:dyDescent="0.2">
      <c r="A24" t="s">
        <v>73</v>
      </c>
      <c r="B24" t="s">
        <v>74</v>
      </c>
      <c r="C24">
        <v>143</v>
      </c>
      <c r="D24">
        <v>122</v>
      </c>
      <c r="E24">
        <v>100</v>
      </c>
      <c r="F24">
        <v>143</v>
      </c>
    </row>
    <row r="25" spans="1:37" x14ac:dyDescent="0.2">
      <c r="B25" t="s">
        <v>75</v>
      </c>
      <c r="E25">
        <v>168</v>
      </c>
    </row>
    <row r="26" spans="1:37" x14ac:dyDescent="0.2">
      <c r="B26" t="s">
        <v>76</v>
      </c>
    </row>
    <row r="28" spans="1:37" x14ac:dyDescent="0.2">
      <c r="A28" t="s">
        <v>71</v>
      </c>
      <c r="B28" s="81">
        <v>2000</v>
      </c>
      <c r="C28" s="47" t="s">
        <v>12</v>
      </c>
      <c r="D28" s="47" t="s">
        <v>13</v>
      </c>
      <c r="E28" s="47" t="s">
        <v>14</v>
      </c>
      <c r="F28" s="47" t="s">
        <v>15</v>
      </c>
      <c r="G28" s="47" t="s">
        <v>18</v>
      </c>
      <c r="H28" s="47" t="s">
        <v>83</v>
      </c>
      <c r="I28" s="47" t="s">
        <v>20</v>
      </c>
      <c r="J28" s="47" t="s">
        <v>21</v>
      </c>
      <c r="K28" s="47" t="s">
        <v>447</v>
      </c>
      <c r="L28" s="47" t="s">
        <v>7</v>
      </c>
      <c r="M28" s="47" t="s">
        <v>8</v>
      </c>
      <c r="N28" s="47" t="s">
        <v>9</v>
      </c>
      <c r="O28" s="94" t="s">
        <v>5</v>
      </c>
      <c r="P28" s="47" t="s">
        <v>10</v>
      </c>
      <c r="Q28" s="47" t="s">
        <v>11</v>
      </c>
      <c r="R28" s="47" t="s">
        <v>22</v>
      </c>
      <c r="X28" t="s">
        <v>337</v>
      </c>
      <c r="Y28" t="s">
        <v>338</v>
      </c>
      <c r="AF28" t="s">
        <v>346</v>
      </c>
      <c r="AG28" t="s">
        <v>338</v>
      </c>
    </row>
    <row r="29" spans="1:37" x14ac:dyDescent="0.2">
      <c r="A29" t="s">
        <v>72</v>
      </c>
      <c r="B29" t="s">
        <v>41</v>
      </c>
      <c r="C29" s="83">
        <v>27.38</v>
      </c>
      <c r="D29" s="83">
        <v>26.86</v>
      </c>
      <c r="E29" s="83">
        <v>27.79</v>
      </c>
      <c r="F29" s="83">
        <v>28.07</v>
      </c>
      <c r="G29" s="83">
        <v>59.78</v>
      </c>
      <c r="H29">
        <v>187</v>
      </c>
      <c r="I29">
        <v>115</v>
      </c>
      <c r="J29">
        <v>215</v>
      </c>
      <c r="K29" s="48">
        <v>137</v>
      </c>
      <c r="L29" s="48">
        <v>105</v>
      </c>
      <c r="M29">
        <v>172</v>
      </c>
      <c r="N29">
        <v>559</v>
      </c>
      <c r="O29" s="92">
        <f>AVERAGE(C29:E29)</f>
        <v>27.343333333333334</v>
      </c>
      <c r="P29" s="83">
        <f>AVERAGE(F29:H29)</f>
        <v>91.616666666666674</v>
      </c>
      <c r="Q29" s="83">
        <f>AVERAGE(I29:K29)</f>
        <v>155.66666666666666</v>
      </c>
      <c r="R29" s="83">
        <f>AVERAGE(L29:N29)</f>
        <v>278.66666666666669</v>
      </c>
      <c r="T29" s="21">
        <v>183</v>
      </c>
      <c r="U29" s="21">
        <f>+T29-R29</f>
        <v>-95.666666666666686</v>
      </c>
      <c r="X29" t="s">
        <v>339</v>
      </c>
      <c r="Y29">
        <v>1</v>
      </c>
      <c r="AF29" t="s">
        <v>339</v>
      </c>
      <c r="AG29">
        <v>1</v>
      </c>
    </row>
    <row r="30" spans="1:37" x14ac:dyDescent="0.2">
      <c r="B30" t="s">
        <v>40</v>
      </c>
      <c r="C30" s="83">
        <v>31.62</v>
      </c>
      <c r="D30" s="83">
        <v>30.41</v>
      </c>
      <c r="E30" s="83">
        <v>30.91</v>
      </c>
      <c r="F30" s="83">
        <v>31.4</v>
      </c>
      <c r="G30" s="83">
        <v>59.27</v>
      </c>
      <c r="H30">
        <v>186</v>
      </c>
      <c r="I30">
        <v>124</v>
      </c>
      <c r="J30">
        <v>217</v>
      </c>
      <c r="K30" s="48">
        <v>141</v>
      </c>
      <c r="L30" s="48">
        <v>112</v>
      </c>
      <c r="M30">
        <v>174</v>
      </c>
      <c r="N30">
        <v>536</v>
      </c>
      <c r="O30" s="92">
        <f t="shared" ref="O30:O35" si="0">AVERAGE(C30:E30)</f>
        <v>30.98</v>
      </c>
      <c r="P30" s="83">
        <f t="shared" ref="P30:P35" si="1">AVERAGE(F30:H30)</f>
        <v>92.223333333333343</v>
      </c>
      <c r="Q30" s="83">
        <f t="shared" ref="Q30:Q35" si="2">AVERAGE(I30:K30)</f>
        <v>160.66666666666666</v>
      </c>
      <c r="R30" s="83">
        <f t="shared" ref="R30:R35" si="3">AVERAGE(L30:N30)</f>
        <v>274</v>
      </c>
      <c r="T30" s="21">
        <v>188</v>
      </c>
      <c r="U30" s="21">
        <f>+T30-R30</f>
        <v>-86</v>
      </c>
      <c r="AC30" t="s">
        <v>347</v>
      </c>
    </row>
    <row r="31" spans="1:37" x14ac:dyDescent="0.2">
      <c r="B31" t="s">
        <v>45</v>
      </c>
      <c r="C31" s="83">
        <v>34.6</v>
      </c>
      <c r="D31" s="83">
        <v>31.94</v>
      </c>
      <c r="E31" s="83">
        <v>30.66</v>
      </c>
      <c r="F31" s="83">
        <v>31.11</v>
      </c>
      <c r="G31" s="83">
        <v>59.9</v>
      </c>
      <c r="H31">
        <v>176</v>
      </c>
      <c r="I31">
        <v>94</v>
      </c>
      <c r="J31">
        <v>172</v>
      </c>
      <c r="K31" s="48">
        <v>126</v>
      </c>
      <c r="L31" s="48">
        <v>106</v>
      </c>
      <c r="M31">
        <v>177</v>
      </c>
      <c r="N31">
        <v>338</v>
      </c>
      <c r="O31" s="92">
        <f t="shared" si="0"/>
        <v>32.4</v>
      </c>
      <c r="P31" s="83">
        <f t="shared" si="1"/>
        <v>89.00333333333333</v>
      </c>
      <c r="Q31" s="83">
        <f t="shared" si="2"/>
        <v>130.66666666666666</v>
      </c>
      <c r="R31" s="83">
        <f t="shared" si="3"/>
        <v>207</v>
      </c>
      <c r="T31" s="21">
        <v>113</v>
      </c>
      <c r="U31" s="21">
        <f>+T31-R31</f>
        <v>-94</v>
      </c>
      <c r="X31" t="s">
        <v>340</v>
      </c>
      <c r="Y31" t="s">
        <v>341</v>
      </c>
      <c r="Z31" t="s">
        <v>60</v>
      </c>
      <c r="AA31" t="s">
        <v>342</v>
      </c>
      <c r="AB31" t="s">
        <v>343</v>
      </c>
      <c r="AF31" t="s">
        <v>340</v>
      </c>
      <c r="AG31" t="s">
        <v>341</v>
      </c>
      <c r="AH31" t="s">
        <v>60</v>
      </c>
      <c r="AI31" t="s">
        <v>342</v>
      </c>
      <c r="AJ31" t="s">
        <v>343</v>
      </c>
    </row>
    <row r="32" spans="1:37" x14ac:dyDescent="0.2">
      <c r="B32" t="s">
        <v>77</v>
      </c>
      <c r="C32" s="83">
        <v>36.799999999999997</v>
      </c>
      <c r="D32" s="83">
        <v>29.5</v>
      </c>
      <c r="E32" s="83">
        <v>32.049999999999997</v>
      </c>
      <c r="F32" s="83">
        <v>30.21</v>
      </c>
      <c r="G32" s="83">
        <v>66.66</v>
      </c>
      <c r="H32">
        <v>176</v>
      </c>
      <c r="I32">
        <v>133</v>
      </c>
      <c r="J32">
        <v>233</v>
      </c>
      <c r="K32" s="48">
        <v>189</v>
      </c>
      <c r="L32" s="48">
        <v>145</v>
      </c>
      <c r="O32" s="92">
        <f t="shared" si="0"/>
        <v>32.783333333333331</v>
      </c>
      <c r="P32" s="83">
        <f t="shared" si="1"/>
        <v>90.956666666666663</v>
      </c>
      <c r="Q32" s="83">
        <f t="shared" si="2"/>
        <v>185</v>
      </c>
      <c r="R32" s="83"/>
      <c r="T32" s="21"/>
      <c r="X32">
        <v>1</v>
      </c>
      <c r="Y32" t="s">
        <v>45</v>
      </c>
      <c r="Z32" t="s">
        <v>344</v>
      </c>
      <c r="AA32">
        <v>0.78</v>
      </c>
      <c r="AB32">
        <v>5.71</v>
      </c>
      <c r="AC32" s="21">
        <f>0.03*(AA32+AB32)</f>
        <v>0.19470000000000001</v>
      </c>
      <c r="AF32">
        <v>1</v>
      </c>
      <c r="AG32" t="s">
        <v>45</v>
      </c>
      <c r="AH32" t="s">
        <v>344</v>
      </c>
      <c r="AI32">
        <v>0.28999999999999998</v>
      </c>
      <c r="AJ32">
        <v>1.29</v>
      </c>
      <c r="AK32" s="21">
        <f>0.03*(AI32+AJ32)</f>
        <v>4.7399999999999998E-2</v>
      </c>
    </row>
    <row r="33" spans="1:37" x14ac:dyDescent="0.2">
      <c r="B33" t="s">
        <v>46</v>
      </c>
      <c r="C33" s="83">
        <v>33.68</v>
      </c>
      <c r="D33" s="83">
        <v>32.39</v>
      </c>
      <c r="E33" s="83">
        <v>32.630000000000003</v>
      </c>
      <c r="F33" s="83">
        <v>33.82</v>
      </c>
      <c r="G33" s="83">
        <v>70.349999999999994</v>
      </c>
      <c r="H33">
        <v>170</v>
      </c>
      <c r="I33">
        <v>132</v>
      </c>
      <c r="J33">
        <v>206</v>
      </c>
      <c r="K33" s="48">
        <v>131</v>
      </c>
      <c r="L33" s="48">
        <v>99</v>
      </c>
      <c r="M33">
        <v>152</v>
      </c>
      <c r="N33">
        <v>270</v>
      </c>
      <c r="O33" s="92">
        <f t="shared" si="0"/>
        <v>32.9</v>
      </c>
      <c r="P33" s="83">
        <f t="shared" si="1"/>
        <v>91.389999999999986</v>
      </c>
      <c r="Q33" s="83">
        <f t="shared" si="2"/>
        <v>156.33333333333334</v>
      </c>
      <c r="R33" s="83">
        <f t="shared" si="3"/>
        <v>173.66666666666666</v>
      </c>
      <c r="T33" s="21">
        <v>115</v>
      </c>
      <c r="U33" s="21">
        <f>+T33-R33</f>
        <v>-58.666666666666657</v>
      </c>
      <c r="Z33" t="s">
        <v>345</v>
      </c>
      <c r="AA33">
        <v>0.23</v>
      </c>
      <c r="AB33">
        <v>0.57999999999999996</v>
      </c>
      <c r="AC33" s="21">
        <f t="shared" ref="AC33:AC79" si="4">0.03*(AA33+AB33)</f>
        <v>2.4299999999999999E-2</v>
      </c>
      <c r="AH33" t="s">
        <v>345</v>
      </c>
      <c r="AI33">
        <v>0.06</v>
      </c>
      <c r="AJ33">
        <v>1.05</v>
      </c>
      <c r="AK33" s="21">
        <f t="shared" ref="AK33:AK59" si="5">0.03*(AI33+AJ33)</f>
        <v>3.3300000000000003E-2</v>
      </c>
    </row>
    <row r="34" spans="1:37" x14ac:dyDescent="0.2">
      <c r="B34" t="s">
        <v>78</v>
      </c>
      <c r="C34" s="83">
        <v>35.1</v>
      </c>
      <c r="D34" s="83">
        <v>28.98</v>
      </c>
      <c r="E34" s="83">
        <v>32.18</v>
      </c>
      <c r="F34" s="83">
        <v>39.83</v>
      </c>
      <c r="G34" s="83">
        <v>90.89</v>
      </c>
      <c r="H34">
        <v>170</v>
      </c>
      <c r="I34">
        <v>143</v>
      </c>
      <c r="J34">
        <v>207</v>
      </c>
      <c r="K34" s="48">
        <v>142</v>
      </c>
      <c r="L34" s="48">
        <v>82</v>
      </c>
      <c r="O34" s="92">
        <f t="shared" si="0"/>
        <v>32.086666666666666</v>
      </c>
      <c r="P34" s="83">
        <f t="shared" si="1"/>
        <v>100.24000000000001</v>
      </c>
      <c r="Q34" s="83">
        <f t="shared" si="2"/>
        <v>164</v>
      </c>
      <c r="R34" s="83"/>
      <c r="T34" s="21"/>
      <c r="Y34" t="s">
        <v>46</v>
      </c>
      <c r="Z34" t="s">
        <v>344</v>
      </c>
      <c r="AA34">
        <v>0.75</v>
      </c>
      <c r="AB34">
        <v>5.62</v>
      </c>
      <c r="AC34" s="21">
        <f t="shared" si="4"/>
        <v>0.19109999999999999</v>
      </c>
      <c r="AG34" t="s">
        <v>46</v>
      </c>
      <c r="AH34" t="s">
        <v>344</v>
      </c>
      <c r="AI34">
        <v>0.33</v>
      </c>
      <c r="AJ34">
        <v>7.79</v>
      </c>
      <c r="AK34" s="21">
        <f t="shared" si="5"/>
        <v>0.24359999999999996</v>
      </c>
    </row>
    <row r="35" spans="1:37" x14ac:dyDescent="0.2">
      <c r="B35" t="s">
        <v>42</v>
      </c>
      <c r="C35" s="83">
        <v>29.84</v>
      </c>
      <c r="D35" s="83">
        <v>31.3</v>
      </c>
      <c r="E35" s="83">
        <v>30.98</v>
      </c>
      <c r="F35" s="83">
        <v>38.19</v>
      </c>
      <c r="G35" s="83">
        <v>70.61</v>
      </c>
      <c r="H35">
        <v>157</v>
      </c>
      <c r="I35">
        <v>155</v>
      </c>
      <c r="J35">
        <v>233</v>
      </c>
      <c r="K35" s="48">
        <v>138</v>
      </c>
      <c r="L35" s="48">
        <v>93</v>
      </c>
      <c r="M35">
        <v>129</v>
      </c>
      <c r="N35">
        <v>254</v>
      </c>
      <c r="O35" s="92">
        <f t="shared" si="0"/>
        <v>30.706666666666667</v>
      </c>
      <c r="P35" s="83">
        <f t="shared" si="1"/>
        <v>88.600000000000009</v>
      </c>
      <c r="Q35" s="83">
        <f t="shared" si="2"/>
        <v>175.33333333333334</v>
      </c>
      <c r="R35" s="83">
        <f t="shared" si="3"/>
        <v>158.66666666666666</v>
      </c>
      <c r="T35" s="21">
        <v>128</v>
      </c>
      <c r="U35" s="21">
        <f>+T35-R35</f>
        <v>-30.666666666666657</v>
      </c>
      <c r="Z35" t="s">
        <v>345</v>
      </c>
      <c r="AA35">
        <v>0.2</v>
      </c>
      <c r="AB35">
        <v>1.43</v>
      </c>
      <c r="AC35" s="21">
        <f t="shared" si="4"/>
        <v>4.8899999999999992E-2</v>
      </c>
      <c r="AH35" t="s">
        <v>345</v>
      </c>
      <c r="AI35">
        <v>7.0000000000000007E-2</v>
      </c>
      <c r="AJ35">
        <v>2.4</v>
      </c>
      <c r="AK35" s="21">
        <f t="shared" si="5"/>
        <v>7.4099999999999985E-2</v>
      </c>
    </row>
    <row r="36" spans="1:37" x14ac:dyDescent="0.2">
      <c r="X36">
        <v>2</v>
      </c>
      <c r="Y36" t="s">
        <v>45</v>
      </c>
      <c r="Z36" t="s">
        <v>344</v>
      </c>
      <c r="AA36">
        <v>0.98</v>
      </c>
      <c r="AB36">
        <v>3.82</v>
      </c>
      <c r="AC36" s="21">
        <f t="shared" si="4"/>
        <v>0.14399999999999999</v>
      </c>
      <c r="AF36">
        <v>2</v>
      </c>
      <c r="AG36" t="s">
        <v>45</v>
      </c>
      <c r="AH36" t="s">
        <v>344</v>
      </c>
      <c r="AI36">
        <v>0.48</v>
      </c>
      <c r="AJ36">
        <v>1.38</v>
      </c>
      <c r="AK36" s="21">
        <f t="shared" si="5"/>
        <v>5.5799999999999995E-2</v>
      </c>
    </row>
    <row r="37" spans="1:37" x14ac:dyDescent="0.2">
      <c r="A37" s="1"/>
      <c r="Z37" t="s">
        <v>345</v>
      </c>
      <c r="AA37">
        <v>0.27</v>
      </c>
      <c r="AB37">
        <v>0.52</v>
      </c>
      <c r="AC37" s="21">
        <f t="shared" si="4"/>
        <v>2.3699999999999999E-2</v>
      </c>
      <c r="AH37" t="s">
        <v>345</v>
      </c>
      <c r="AI37">
        <v>0.09</v>
      </c>
      <c r="AJ37">
        <v>1.06</v>
      </c>
      <c r="AK37" s="21">
        <f t="shared" si="5"/>
        <v>3.4500000000000003E-2</v>
      </c>
    </row>
    <row r="38" spans="1:37" x14ac:dyDescent="0.2">
      <c r="A38" s="1">
        <v>1999</v>
      </c>
      <c r="Y38" t="s">
        <v>46</v>
      </c>
      <c r="Z38" t="s">
        <v>344</v>
      </c>
      <c r="AA38">
        <v>0.97</v>
      </c>
      <c r="AB38">
        <v>3.82</v>
      </c>
      <c r="AC38" s="21">
        <f t="shared" si="4"/>
        <v>0.14369999999999999</v>
      </c>
      <c r="AG38" t="s">
        <v>46</v>
      </c>
      <c r="AH38" t="s">
        <v>344</v>
      </c>
      <c r="AI38">
        <v>0.6</v>
      </c>
      <c r="AJ38">
        <v>3.14</v>
      </c>
      <c r="AK38" s="21">
        <f t="shared" si="5"/>
        <v>0.11220000000000001</v>
      </c>
    </row>
    <row r="39" spans="1:37" x14ac:dyDescent="0.2">
      <c r="A39" s="84" t="s">
        <v>59</v>
      </c>
      <c r="B39" s="85" t="s">
        <v>60</v>
      </c>
      <c r="C39" s="86" t="s">
        <v>12</v>
      </c>
      <c r="D39" s="86" t="s">
        <v>13</v>
      </c>
      <c r="E39" s="86" t="s">
        <v>14</v>
      </c>
      <c r="F39" s="86" t="s">
        <v>15</v>
      </c>
      <c r="G39" s="86" t="s">
        <v>18</v>
      </c>
      <c r="H39" s="86" t="s">
        <v>19</v>
      </c>
      <c r="I39" s="86" t="s">
        <v>20</v>
      </c>
      <c r="J39" s="86" t="s">
        <v>21</v>
      </c>
      <c r="K39" s="86" t="s">
        <v>6</v>
      </c>
      <c r="L39" s="86" t="s">
        <v>7</v>
      </c>
      <c r="M39" s="86" t="s">
        <v>8</v>
      </c>
      <c r="N39" s="86" t="s">
        <v>9</v>
      </c>
      <c r="O39" s="85" t="s">
        <v>61</v>
      </c>
      <c r="P39" s="85"/>
      <c r="Q39" s="85"/>
      <c r="R39" s="87"/>
      <c r="Z39" t="s">
        <v>345</v>
      </c>
      <c r="AA39">
        <v>0.27</v>
      </c>
      <c r="AB39">
        <v>0.52</v>
      </c>
      <c r="AC39" s="21">
        <f t="shared" si="4"/>
        <v>2.3699999999999999E-2</v>
      </c>
      <c r="AH39" t="s">
        <v>345</v>
      </c>
      <c r="AI39">
        <v>0.16</v>
      </c>
      <c r="AJ39">
        <v>1.1000000000000001</v>
      </c>
      <c r="AK39" s="21">
        <f t="shared" si="5"/>
        <v>3.78E-2</v>
      </c>
    </row>
    <row r="40" spans="1:37" x14ac:dyDescent="0.2">
      <c r="A40" s="88" t="s">
        <v>1</v>
      </c>
      <c r="B40" s="89" t="s">
        <v>62</v>
      </c>
      <c r="C40" s="90">
        <v>17147</v>
      </c>
      <c r="D40" s="90">
        <v>17341</v>
      </c>
      <c r="E40" s="90">
        <v>17623</v>
      </c>
      <c r="F40" s="90">
        <v>17018</v>
      </c>
      <c r="G40" s="90">
        <v>16927</v>
      </c>
      <c r="H40" s="90">
        <v>17139</v>
      </c>
      <c r="I40" s="90">
        <v>17938</v>
      </c>
      <c r="J40" s="90">
        <v>19087</v>
      </c>
      <c r="K40" s="90">
        <v>18896</v>
      </c>
      <c r="L40" s="90">
        <v>18462</v>
      </c>
      <c r="M40" s="90">
        <v>18038</v>
      </c>
      <c r="N40" s="90">
        <v>18322</v>
      </c>
      <c r="O40" s="90">
        <v>16927</v>
      </c>
      <c r="P40" s="89"/>
      <c r="Q40" s="89"/>
      <c r="R40" s="91"/>
      <c r="X40">
        <v>3</v>
      </c>
      <c r="Y40" t="s">
        <v>45</v>
      </c>
      <c r="Z40" t="s">
        <v>344</v>
      </c>
      <c r="AA40">
        <v>0.79</v>
      </c>
      <c r="AB40">
        <v>5.4</v>
      </c>
      <c r="AC40" s="21">
        <f t="shared" si="4"/>
        <v>0.1857</v>
      </c>
      <c r="AF40">
        <v>3</v>
      </c>
      <c r="AG40" t="s">
        <v>45</v>
      </c>
      <c r="AH40" t="s">
        <v>344</v>
      </c>
      <c r="AI40">
        <v>0.84</v>
      </c>
      <c r="AJ40">
        <v>3.7</v>
      </c>
      <c r="AK40" s="21">
        <f t="shared" si="5"/>
        <v>0.13619999999999999</v>
      </c>
    </row>
    <row r="41" spans="1:37" x14ac:dyDescent="0.2">
      <c r="A41" s="88"/>
      <c r="B41" s="89" t="s">
        <v>63</v>
      </c>
      <c r="C41" s="90">
        <v>20626.444767441899</v>
      </c>
      <c r="D41" s="90">
        <v>20621.395833333299</v>
      </c>
      <c r="E41" s="90">
        <v>21078.0448717949</v>
      </c>
      <c r="F41" s="90">
        <v>20621.148026315801</v>
      </c>
      <c r="G41" s="90">
        <v>20795.3604651163</v>
      </c>
      <c r="H41" s="90">
        <v>22145.7927631579</v>
      </c>
      <c r="I41" s="90">
        <v>24276.618902439001</v>
      </c>
      <c r="J41" s="90">
        <v>24292.440624999999</v>
      </c>
      <c r="K41" s="90">
        <v>23423.993750000001</v>
      </c>
      <c r="L41" s="90">
        <v>22581.195121951201</v>
      </c>
      <c r="M41" s="90">
        <v>21419.337539432199</v>
      </c>
      <c r="N41" s="90">
        <v>22298.067741935502</v>
      </c>
      <c r="O41" s="90">
        <v>22023.177795234398</v>
      </c>
      <c r="P41" s="89"/>
      <c r="Q41" s="89"/>
      <c r="R41" s="91"/>
      <c r="Z41" t="s">
        <v>345</v>
      </c>
      <c r="AA41">
        <v>0.46</v>
      </c>
      <c r="AB41">
        <v>1.24</v>
      </c>
      <c r="AC41" s="21">
        <f t="shared" si="4"/>
        <v>5.0999999999999997E-2</v>
      </c>
      <c r="AH41" t="s">
        <v>345</v>
      </c>
      <c r="AI41">
        <v>0.06</v>
      </c>
      <c r="AJ41">
        <v>1.05</v>
      </c>
      <c r="AK41" s="21">
        <f t="shared" si="5"/>
        <v>3.3300000000000003E-2</v>
      </c>
    </row>
    <row r="42" spans="1:37" x14ac:dyDescent="0.2">
      <c r="A42" s="88"/>
      <c r="B42" s="89" t="s">
        <v>64</v>
      </c>
      <c r="C42" s="90">
        <v>27947</v>
      </c>
      <c r="D42" s="90">
        <v>27281</v>
      </c>
      <c r="E42" s="90">
        <v>28249</v>
      </c>
      <c r="F42" s="90">
        <v>26865</v>
      </c>
      <c r="G42" s="90">
        <v>26410</v>
      </c>
      <c r="H42" s="90">
        <v>30823</v>
      </c>
      <c r="I42" s="90">
        <v>38087</v>
      </c>
      <c r="J42" s="90">
        <v>36090</v>
      </c>
      <c r="K42" s="90">
        <v>32157</v>
      </c>
      <c r="L42" s="90">
        <v>32596</v>
      </c>
      <c r="M42" s="90">
        <v>29035</v>
      </c>
      <c r="N42" s="90">
        <v>30813</v>
      </c>
      <c r="O42" s="90">
        <v>38087</v>
      </c>
      <c r="P42" s="89"/>
      <c r="Q42" s="89"/>
      <c r="R42" s="91"/>
      <c r="Y42" t="s">
        <v>46</v>
      </c>
      <c r="Z42" t="s">
        <v>344</v>
      </c>
      <c r="AA42">
        <v>0.79</v>
      </c>
      <c r="AB42">
        <v>5.4</v>
      </c>
      <c r="AC42" s="21">
        <f t="shared" si="4"/>
        <v>0.1857</v>
      </c>
      <c r="AG42" t="s">
        <v>46</v>
      </c>
      <c r="AH42" t="s">
        <v>344</v>
      </c>
      <c r="AI42">
        <v>0.84</v>
      </c>
      <c r="AJ42">
        <v>3.33</v>
      </c>
      <c r="AK42" s="21">
        <f t="shared" si="5"/>
        <v>0.12509999999999999</v>
      </c>
    </row>
    <row r="43" spans="1:37" x14ac:dyDescent="0.2">
      <c r="A43" s="88" t="s">
        <v>65</v>
      </c>
      <c r="B43" s="89" t="s">
        <v>62</v>
      </c>
      <c r="C43" s="90">
        <v>19664</v>
      </c>
      <c r="D43" s="90">
        <v>20665</v>
      </c>
      <c r="E43" s="90">
        <v>20742</v>
      </c>
      <c r="F43" s="90">
        <v>11661</v>
      </c>
      <c r="G43" s="90">
        <v>19959</v>
      </c>
      <c r="H43" s="90">
        <v>20423</v>
      </c>
      <c r="I43" s="90">
        <v>20517</v>
      </c>
      <c r="J43" s="90">
        <v>21862</v>
      </c>
      <c r="K43" s="90">
        <v>21493</v>
      </c>
      <c r="L43" s="90">
        <v>21755</v>
      </c>
      <c r="M43" s="90">
        <v>20091</v>
      </c>
      <c r="N43" s="90">
        <v>21587</v>
      </c>
      <c r="O43" s="90">
        <v>11661</v>
      </c>
      <c r="P43" s="89"/>
      <c r="Q43" s="89"/>
      <c r="R43" s="91"/>
      <c r="Z43" t="s">
        <v>345</v>
      </c>
      <c r="AA43">
        <v>0.46</v>
      </c>
      <c r="AB43">
        <v>1.24</v>
      </c>
      <c r="AC43" s="21">
        <f t="shared" si="4"/>
        <v>5.0999999999999997E-2</v>
      </c>
      <c r="AH43" t="s">
        <v>345</v>
      </c>
      <c r="AI43">
        <v>0.06</v>
      </c>
      <c r="AJ43">
        <v>1.02</v>
      </c>
      <c r="AK43" s="21">
        <f t="shared" si="5"/>
        <v>3.2399999999999998E-2</v>
      </c>
    </row>
    <row r="44" spans="1:37" x14ac:dyDescent="0.2">
      <c r="A44" s="88"/>
      <c r="B44" s="89" t="s">
        <v>63</v>
      </c>
      <c r="C44" s="90">
        <v>26938.442500000001</v>
      </c>
      <c r="D44" s="90">
        <v>26936.356770833299</v>
      </c>
      <c r="E44" s="90">
        <v>26914.703703703701</v>
      </c>
      <c r="F44" s="90">
        <v>26695.824519230799</v>
      </c>
      <c r="G44" s="90">
        <v>27248.41</v>
      </c>
      <c r="H44" s="90">
        <v>29870.992788461499</v>
      </c>
      <c r="I44" s="90">
        <v>32505.5961538462</v>
      </c>
      <c r="J44" s="90">
        <v>32842.292500000003</v>
      </c>
      <c r="K44" s="90">
        <v>31535.439999999999</v>
      </c>
      <c r="L44" s="90">
        <v>30166.074519230799</v>
      </c>
      <c r="M44" s="90">
        <v>28119.947499999998</v>
      </c>
      <c r="N44" s="90">
        <v>28747.853365384599</v>
      </c>
      <c r="O44" s="90">
        <v>29045.515522875801</v>
      </c>
      <c r="P44" s="89"/>
      <c r="Q44" s="89"/>
      <c r="R44" s="91"/>
      <c r="X44">
        <v>4</v>
      </c>
      <c r="Y44" t="s">
        <v>45</v>
      </c>
      <c r="Z44" t="s">
        <v>344</v>
      </c>
      <c r="AA44">
        <v>3</v>
      </c>
      <c r="AB44">
        <v>10.51</v>
      </c>
      <c r="AC44" s="21">
        <f t="shared" si="4"/>
        <v>0.40529999999999999</v>
      </c>
      <c r="AF44">
        <v>4</v>
      </c>
      <c r="AG44" t="s">
        <v>45</v>
      </c>
      <c r="AH44" t="s">
        <v>344</v>
      </c>
      <c r="AI44">
        <v>0.2</v>
      </c>
      <c r="AJ44">
        <v>4.5999999999999996</v>
      </c>
      <c r="AK44" s="21">
        <f t="shared" si="5"/>
        <v>0.14399999999999999</v>
      </c>
    </row>
    <row r="45" spans="1:37" x14ac:dyDescent="0.2">
      <c r="A45" s="88"/>
      <c r="B45" s="89" t="s">
        <v>64</v>
      </c>
      <c r="C45" s="90">
        <v>31352</v>
      </c>
      <c r="D45" s="90">
        <v>31218</v>
      </c>
      <c r="E45" s="90">
        <v>30951</v>
      </c>
      <c r="F45" s="90">
        <v>31073</v>
      </c>
      <c r="G45" s="90">
        <v>32716</v>
      </c>
      <c r="H45" s="90">
        <v>40896</v>
      </c>
      <c r="I45" s="90">
        <v>45574</v>
      </c>
      <c r="J45" s="90">
        <v>43925</v>
      </c>
      <c r="K45" s="90">
        <v>40088</v>
      </c>
      <c r="L45" s="90">
        <v>36692</v>
      </c>
      <c r="M45" s="90">
        <v>32599</v>
      </c>
      <c r="N45" s="90">
        <v>34319</v>
      </c>
      <c r="O45" s="90">
        <v>45574</v>
      </c>
      <c r="P45" s="89"/>
      <c r="Q45" s="89"/>
      <c r="R45" s="91"/>
      <c r="Z45" t="s">
        <v>345</v>
      </c>
      <c r="AA45">
        <v>0.32</v>
      </c>
      <c r="AB45">
        <v>1.36</v>
      </c>
      <c r="AC45" s="21">
        <f t="shared" si="4"/>
        <v>5.04E-2</v>
      </c>
      <c r="AH45" t="s">
        <v>345</v>
      </c>
      <c r="AI45">
        <v>0.01</v>
      </c>
      <c r="AJ45">
        <v>1.1299999999999999</v>
      </c>
      <c r="AK45" s="21">
        <f t="shared" si="5"/>
        <v>3.4199999999999994E-2</v>
      </c>
    </row>
    <row r="46" spans="1:37" x14ac:dyDescent="0.2">
      <c r="A46" s="88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91"/>
      <c r="Y46" t="s">
        <v>46</v>
      </c>
      <c r="Z46" t="s">
        <v>344</v>
      </c>
      <c r="AA46">
        <v>3</v>
      </c>
      <c r="AB46">
        <v>10.51</v>
      </c>
      <c r="AC46" s="21">
        <f t="shared" si="4"/>
        <v>0.40529999999999999</v>
      </c>
      <c r="AG46" t="s">
        <v>46</v>
      </c>
      <c r="AH46" t="s">
        <v>344</v>
      </c>
      <c r="AI46">
        <v>0.19</v>
      </c>
      <c r="AJ46">
        <v>7.68</v>
      </c>
      <c r="AK46" s="21">
        <f t="shared" si="5"/>
        <v>0.2361</v>
      </c>
    </row>
    <row r="47" spans="1:37" x14ac:dyDescent="0.2">
      <c r="A47" s="88" t="s">
        <v>66</v>
      </c>
      <c r="B47" s="89" t="s">
        <v>67</v>
      </c>
      <c r="C47" s="89">
        <v>75</v>
      </c>
      <c r="D47" s="89">
        <v>55</v>
      </c>
      <c r="E47" s="89">
        <v>35</v>
      </c>
      <c r="F47" s="89">
        <v>35</v>
      </c>
      <c r="G47" s="89">
        <v>15</v>
      </c>
      <c r="H47" s="89">
        <v>25</v>
      </c>
      <c r="I47" s="89">
        <v>35</v>
      </c>
      <c r="J47" s="89">
        <v>75</v>
      </c>
      <c r="K47" s="89">
        <v>85</v>
      </c>
      <c r="L47" s="89">
        <v>75</v>
      </c>
      <c r="M47" s="89">
        <v>95</v>
      </c>
      <c r="N47" s="89">
        <v>85</v>
      </c>
      <c r="O47" s="89"/>
      <c r="P47" s="89"/>
      <c r="Q47" s="89"/>
      <c r="R47" s="91"/>
      <c r="Z47" t="s">
        <v>345</v>
      </c>
      <c r="AA47">
        <v>0.32</v>
      </c>
      <c r="AB47">
        <v>1.36</v>
      </c>
      <c r="AC47" s="21">
        <f t="shared" si="4"/>
        <v>5.04E-2</v>
      </c>
      <c r="AH47" t="s">
        <v>345</v>
      </c>
      <c r="AI47">
        <v>0.01</v>
      </c>
      <c r="AJ47">
        <v>1.34</v>
      </c>
      <c r="AK47" s="21">
        <f t="shared" si="5"/>
        <v>4.0500000000000001E-2</v>
      </c>
    </row>
    <row r="48" spans="1:37" x14ac:dyDescent="0.2">
      <c r="A48" s="88"/>
      <c r="B48" s="89" t="s">
        <v>68</v>
      </c>
      <c r="C48" s="89">
        <v>65</v>
      </c>
      <c r="D48" s="89">
        <v>15</v>
      </c>
      <c r="E48" s="89">
        <v>25</v>
      </c>
      <c r="F48" s="89">
        <v>25</v>
      </c>
      <c r="G48" s="89">
        <v>35</v>
      </c>
      <c r="H48" s="89">
        <v>25</v>
      </c>
      <c r="I48" s="89">
        <v>15</v>
      </c>
      <c r="J48" s="89">
        <v>15</v>
      </c>
      <c r="K48" s="89">
        <v>75</v>
      </c>
      <c r="L48" s="89">
        <v>95</v>
      </c>
      <c r="M48" s="89">
        <v>85</v>
      </c>
      <c r="N48" s="89">
        <v>65</v>
      </c>
      <c r="O48" s="89"/>
      <c r="P48" s="89"/>
      <c r="Q48" s="89"/>
      <c r="R48" s="91"/>
      <c r="X48">
        <v>5</v>
      </c>
      <c r="Y48" t="s">
        <v>45</v>
      </c>
      <c r="Z48" t="s">
        <v>344</v>
      </c>
      <c r="AA48">
        <v>4.34</v>
      </c>
      <c r="AB48">
        <v>6.49</v>
      </c>
      <c r="AC48" s="21">
        <f t="shared" si="4"/>
        <v>0.32489999999999997</v>
      </c>
      <c r="AF48">
        <v>5</v>
      </c>
      <c r="AG48" t="s">
        <v>45</v>
      </c>
      <c r="AH48" t="s">
        <v>344</v>
      </c>
      <c r="AI48">
        <v>10.57</v>
      </c>
      <c r="AJ48">
        <v>19.78</v>
      </c>
      <c r="AK48" s="21">
        <f t="shared" si="5"/>
        <v>0.91049999999999998</v>
      </c>
    </row>
    <row r="49" spans="1:37" x14ac:dyDescent="0.2">
      <c r="A49" s="88"/>
      <c r="B49" s="89" t="s">
        <v>69</v>
      </c>
      <c r="C49" s="89">
        <v>85</v>
      </c>
      <c r="D49" s="89">
        <v>55</v>
      </c>
      <c r="E49" s="89">
        <v>35</v>
      </c>
      <c r="F49" s="89">
        <v>15</v>
      </c>
      <c r="G49" s="89">
        <v>35</v>
      </c>
      <c r="H49" s="89">
        <v>35</v>
      </c>
      <c r="I49" s="89">
        <v>55</v>
      </c>
      <c r="J49" s="89">
        <v>5</v>
      </c>
      <c r="K49" s="89">
        <v>25</v>
      </c>
      <c r="L49" s="89">
        <v>85</v>
      </c>
      <c r="M49" s="89">
        <v>95</v>
      </c>
      <c r="N49" s="89">
        <v>75</v>
      </c>
      <c r="O49" s="89"/>
      <c r="P49" s="89"/>
      <c r="Q49" s="89"/>
      <c r="R49" s="91"/>
      <c r="Z49" t="s">
        <v>345</v>
      </c>
      <c r="AA49">
        <v>0.56999999999999995</v>
      </c>
      <c r="AB49">
        <v>1.46</v>
      </c>
      <c r="AC49" s="21">
        <f t="shared" si="4"/>
        <v>6.0899999999999989E-2</v>
      </c>
      <c r="AH49" t="s">
        <v>345</v>
      </c>
      <c r="AI49">
        <v>0.03</v>
      </c>
      <c r="AJ49">
        <v>1.36</v>
      </c>
      <c r="AK49" s="21">
        <f t="shared" si="5"/>
        <v>4.1700000000000001E-2</v>
      </c>
    </row>
    <row r="50" spans="1:37" x14ac:dyDescent="0.2">
      <c r="A50" s="88"/>
      <c r="B50" s="89" t="s">
        <v>70</v>
      </c>
      <c r="C50" s="89">
        <v>95</v>
      </c>
      <c r="D50" s="89">
        <v>85</v>
      </c>
      <c r="E50" s="89">
        <v>75</v>
      </c>
      <c r="F50" s="89">
        <v>15</v>
      </c>
      <c r="G50" s="89">
        <v>55</v>
      </c>
      <c r="H50" s="89">
        <v>65</v>
      </c>
      <c r="I50" s="89">
        <v>35</v>
      </c>
      <c r="J50" s="89">
        <v>75</v>
      </c>
      <c r="K50" s="89">
        <v>75</v>
      </c>
      <c r="L50" s="89">
        <v>95</v>
      </c>
      <c r="M50" s="89">
        <v>95</v>
      </c>
      <c r="N50" s="89">
        <v>65</v>
      </c>
      <c r="O50" s="89"/>
      <c r="P50" s="89"/>
      <c r="Q50" s="89"/>
      <c r="R50" s="91"/>
      <c r="Y50" t="s">
        <v>46</v>
      </c>
      <c r="Z50" t="s">
        <v>344</v>
      </c>
      <c r="AA50">
        <v>4.4800000000000004</v>
      </c>
      <c r="AB50">
        <v>8.6999999999999993</v>
      </c>
      <c r="AC50" s="21">
        <f t="shared" si="4"/>
        <v>0.39539999999999997</v>
      </c>
      <c r="AG50" t="s">
        <v>46</v>
      </c>
      <c r="AH50" t="s">
        <v>344</v>
      </c>
      <c r="AI50">
        <v>8.6300000000000008</v>
      </c>
      <c r="AJ50">
        <v>26.92</v>
      </c>
      <c r="AK50" s="21">
        <f t="shared" si="5"/>
        <v>1.0665</v>
      </c>
    </row>
    <row r="51" spans="1:37" x14ac:dyDescent="0.2">
      <c r="A51" s="88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91"/>
      <c r="Z51" t="s">
        <v>345</v>
      </c>
      <c r="AA51">
        <v>0.56999999999999995</v>
      </c>
      <c r="AB51">
        <v>1.46</v>
      </c>
      <c r="AC51" s="21">
        <f t="shared" si="4"/>
        <v>6.0899999999999989E-2</v>
      </c>
      <c r="AH51" t="s">
        <v>345</v>
      </c>
      <c r="AI51">
        <v>0.04</v>
      </c>
      <c r="AJ51">
        <v>2.2000000000000002</v>
      </c>
      <c r="AK51" s="21">
        <f t="shared" si="5"/>
        <v>6.720000000000001E-2</v>
      </c>
    </row>
    <row r="52" spans="1:37" x14ac:dyDescent="0.2">
      <c r="A52" s="88" t="s">
        <v>73</v>
      </c>
      <c r="B52" s="89" t="s">
        <v>74</v>
      </c>
      <c r="C52" s="92">
        <v>131.55806451612904</v>
      </c>
      <c r="D52" s="92">
        <v>137.56428571428572</v>
      </c>
      <c r="E52" s="92">
        <v>130.26129032258063</v>
      </c>
      <c r="F52" s="92">
        <v>130.21</v>
      </c>
      <c r="G52" s="92">
        <v>135.12258064516129</v>
      </c>
      <c r="H52" s="92">
        <v>146.71333333333331</v>
      </c>
      <c r="I52" s="92">
        <v>152.29032258064515</v>
      </c>
      <c r="J52" s="92">
        <v>148.58709677419358</v>
      </c>
      <c r="K52" s="92">
        <v>104.76</v>
      </c>
      <c r="L52" s="92">
        <v>87.09677419354837</v>
      </c>
      <c r="M52" s="92">
        <v>104.24</v>
      </c>
      <c r="N52" s="92">
        <v>144.1</v>
      </c>
      <c r="O52" s="89"/>
      <c r="P52" s="89"/>
      <c r="Q52" s="89"/>
      <c r="R52" s="91"/>
      <c r="X52">
        <v>6</v>
      </c>
      <c r="Y52" t="s">
        <v>45</v>
      </c>
      <c r="Z52" t="s">
        <v>344</v>
      </c>
      <c r="AA52">
        <v>3.89</v>
      </c>
      <c r="AB52">
        <v>6.29</v>
      </c>
      <c r="AC52" s="21">
        <f t="shared" si="4"/>
        <v>0.3054</v>
      </c>
      <c r="AF52">
        <v>6</v>
      </c>
      <c r="AG52" t="s">
        <v>45</v>
      </c>
      <c r="AH52" t="s">
        <v>344</v>
      </c>
      <c r="AI52">
        <v>40.78</v>
      </c>
      <c r="AJ52">
        <v>92.66</v>
      </c>
      <c r="AK52" s="21">
        <f t="shared" si="5"/>
        <v>4.0031999999999996</v>
      </c>
    </row>
    <row r="53" spans="1:37" x14ac:dyDescent="0.2">
      <c r="A53" s="88"/>
      <c r="B53" s="89" t="s">
        <v>75</v>
      </c>
      <c r="C53" s="92">
        <v>202.48064516129034</v>
      </c>
      <c r="D53" s="92">
        <v>209.97142857142856</v>
      </c>
      <c r="E53" s="92">
        <v>243.10967741935482</v>
      </c>
      <c r="F53" s="92">
        <v>245.69333333333341</v>
      </c>
      <c r="G53" s="92">
        <v>280.98387096774195</v>
      </c>
      <c r="H53" s="92">
        <v>330.96600000000001</v>
      </c>
      <c r="I53" s="92">
        <v>247.94193548387094</v>
      </c>
      <c r="J53" s="92">
        <v>208.46129032258065</v>
      </c>
      <c r="K53" s="92">
        <v>137.06666666666663</v>
      </c>
      <c r="L53" s="92">
        <v>120.42903225806451</v>
      </c>
      <c r="M53" s="92">
        <v>140.57333333333335</v>
      </c>
      <c r="N53" s="92">
        <v>188.5451612903226</v>
      </c>
      <c r="O53" s="89"/>
      <c r="P53" s="89"/>
      <c r="Q53" s="89"/>
      <c r="R53" s="91"/>
      <c r="Z53" t="s">
        <v>345</v>
      </c>
      <c r="AA53">
        <v>0.32</v>
      </c>
      <c r="AB53">
        <v>1.1299999999999999</v>
      </c>
      <c r="AC53" s="21">
        <f t="shared" si="4"/>
        <v>4.3499999999999997E-2</v>
      </c>
      <c r="AH53" t="s">
        <v>345</v>
      </c>
      <c r="AI53">
        <v>2.16</v>
      </c>
      <c r="AJ53">
        <v>2.59</v>
      </c>
      <c r="AK53" s="21">
        <f t="shared" si="5"/>
        <v>0.14249999999999999</v>
      </c>
    </row>
    <row r="54" spans="1:37" x14ac:dyDescent="0.2">
      <c r="A54" s="88"/>
      <c r="B54" s="89" t="s">
        <v>80</v>
      </c>
      <c r="C54" s="90">
        <v>110</v>
      </c>
      <c r="D54" s="90">
        <v>112</v>
      </c>
      <c r="E54" s="90">
        <v>123</v>
      </c>
      <c r="F54" s="90">
        <v>121</v>
      </c>
      <c r="G54" s="90">
        <v>117</v>
      </c>
      <c r="H54" s="90">
        <v>117</v>
      </c>
      <c r="I54" s="90">
        <v>116</v>
      </c>
      <c r="J54" s="92"/>
      <c r="K54" s="92"/>
      <c r="L54" s="92"/>
      <c r="M54" s="92"/>
      <c r="N54" s="92"/>
      <c r="O54" s="89"/>
      <c r="P54" s="89"/>
      <c r="Q54" s="89"/>
      <c r="R54" s="91"/>
      <c r="Y54" t="s">
        <v>46</v>
      </c>
      <c r="Z54" t="s">
        <v>344</v>
      </c>
      <c r="AA54">
        <v>3.91</v>
      </c>
      <c r="AB54">
        <v>10.039999999999999</v>
      </c>
      <c r="AC54" s="21">
        <f t="shared" si="4"/>
        <v>0.41849999999999998</v>
      </c>
      <c r="AG54" t="s">
        <v>46</v>
      </c>
      <c r="AH54" t="s">
        <v>344</v>
      </c>
      <c r="AI54">
        <v>78.64</v>
      </c>
      <c r="AJ54">
        <v>78.900000000000006</v>
      </c>
      <c r="AK54" s="21">
        <f t="shared" si="5"/>
        <v>4.7262000000000004</v>
      </c>
    </row>
    <row r="55" spans="1:37" ht="12" customHeight="1" x14ac:dyDescent="0.2">
      <c r="A55" s="88"/>
      <c r="B55" s="89" t="s">
        <v>76</v>
      </c>
      <c r="C55" s="89">
        <v>3738</v>
      </c>
      <c r="D55" s="89">
        <v>5374</v>
      </c>
      <c r="E55" s="89">
        <v>5250</v>
      </c>
      <c r="F55" s="89">
        <v>5076</v>
      </c>
      <c r="G55" s="89">
        <v>5444</v>
      </c>
      <c r="H55" s="89">
        <v>5612</v>
      </c>
      <c r="I55" s="89">
        <v>5466</v>
      </c>
      <c r="J55" s="89">
        <v>4847</v>
      </c>
      <c r="K55" s="89">
        <v>3760</v>
      </c>
      <c r="L55" s="89"/>
      <c r="M55" s="89"/>
      <c r="N55" s="89"/>
      <c r="O55" s="89"/>
      <c r="P55" s="89"/>
      <c r="Q55" s="89"/>
      <c r="R55" s="91"/>
      <c r="Z55" t="s">
        <v>345</v>
      </c>
      <c r="AA55">
        <v>0.32</v>
      </c>
      <c r="AB55">
        <v>1.1299999999999999</v>
      </c>
      <c r="AC55" s="21">
        <f t="shared" si="4"/>
        <v>4.3499999999999997E-2</v>
      </c>
      <c r="AH55" t="s">
        <v>345</v>
      </c>
      <c r="AI55">
        <v>2.17</v>
      </c>
      <c r="AJ55">
        <v>6.76</v>
      </c>
      <c r="AK55" s="21">
        <f t="shared" si="5"/>
        <v>0.26789999999999997</v>
      </c>
    </row>
    <row r="56" spans="1:37" x14ac:dyDescent="0.2">
      <c r="A56" s="88"/>
      <c r="B56" s="89" t="s">
        <v>79</v>
      </c>
      <c r="C56" s="89">
        <v>91</v>
      </c>
      <c r="D56" s="89">
        <v>115</v>
      </c>
      <c r="E56" s="89">
        <v>108</v>
      </c>
      <c r="F56" s="89">
        <v>126</v>
      </c>
      <c r="G56" s="89">
        <v>70</v>
      </c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91"/>
      <c r="X56">
        <v>7</v>
      </c>
      <c r="Y56" t="s">
        <v>45</v>
      </c>
      <c r="Z56" t="s">
        <v>344</v>
      </c>
      <c r="AA56">
        <v>12.11</v>
      </c>
      <c r="AB56">
        <v>12.05</v>
      </c>
      <c r="AC56" s="21">
        <f t="shared" si="4"/>
        <v>0.7248</v>
      </c>
      <c r="AF56">
        <v>7</v>
      </c>
      <c r="AG56" t="s">
        <v>45</v>
      </c>
      <c r="AH56" t="s">
        <v>344</v>
      </c>
      <c r="AI56">
        <v>5.6</v>
      </c>
      <c r="AJ56">
        <v>7.82</v>
      </c>
      <c r="AK56" s="21">
        <f t="shared" si="5"/>
        <v>0.40259999999999996</v>
      </c>
    </row>
    <row r="57" spans="1:37" x14ac:dyDescent="0.2">
      <c r="A57" s="88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91"/>
      <c r="Z57" t="s">
        <v>345</v>
      </c>
      <c r="AA57">
        <v>0.09</v>
      </c>
      <c r="AB57">
        <v>0.62</v>
      </c>
      <c r="AC57" s="21">
        <f t="shared" si="4"/>
        <v>2.1299999999999999E-2</v>
      </c>
      <c r="AH57" t="s">
        <v>345</v>
      </c>
      <c r="AI57">
        <v>2.8</v>
      </c>
      <c r="AJ57">
        <v>2.91</v>
      </c>
      <c r="AK57" s="21">
        <f t="shared" si="5"/>
        <v>0.17129999999999998</v>
      </c>
    </row>
    <row r="58" spans="1:37" x14ac:dyDescent="0.2">
      <c r="A58" s="88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91"/>
      <c r="Y58" t="s">
        <v>46</v>
      </c>
      <c r="Z58" t="s">
        <v>344</v>
      </c>
      <c r="AA58">
        <v>12.11</v>
      </c>
      <c r="AB58">
        <v>12.58</v>
      </c>
      <c r="AC58" s="21">
        <f t="shared" si="4"/>
        <v>0.74069999999999991</v>
      </c>
      <c r="AG58" t="s">
        <v>46</v>
      </c>
      <c r="AH58" t="s">
        <v>344</v>
      </c>
      <c r="AI58">
        <v>5.64</v>
      </c>
      <c r="AJ58">
        <v>8.09</v>
      </c>
      <c r="AK58" s="21">
        <f t="shared" si="5"/>
        <v>0.41189999999999999</v>
      </c>
    </row>
    <row r="59" spans="1:37" x14ac:dyDescent="0.2">
      <c r="A59" s="88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91"/>
      <c r="Z59" t="s">
        <v>345</v>
      </c>
      <c r="AA59">
        <v>0.09</v>
      </c>
      <c r="AB59">
        <v>0.55000000000000004</v>
      </c>
      <c r="AC59" s="21">
        <f t="shared" si="4"/>
        <v>1.9199999999999998E-2</v>
      </c>
      <c r="AH59" t="s">
        <v>345</v>
      </c>
      <c r="AI59">
        <v>2.85</v>
      </c>
      <c r="AJ59">
        <v>2.86</v>
      </c>
      <c r="AK59" s="21">
        <f t="shared" si="5"/>
        <v>0.17129999999999998</v>
      </c>
    </row>
    <row r="60" spans="1:37" x14ac:dyDescent="0.2">
      <c r="A60" s="88" t="s">
        <v>71</v>
      </c>
      <c r="B60" s="93">
        <v>1999</v>
      </c>
      <c r="C60" s="94" t="s">
        <v>12</v>
      </c>
      <c r="D60" s="94" t="s">
        <v>13</v>
      </c>
      <c r="E60" s="94" t="s">
        <v>14</v>
      </c>
      <c r="F60" s="94" t="s">
        <v>15</v>
      </c>
      <c r="G60" s="94" t="s">
        <v>18</v>
      </c>
      <c r="H60" s="94" t="s">
        <v>19</v>
      </c>
      <c r="I60" s="94" t="s">
        <v>20</v>
      </c>
      <c r="J60" s="94" t="s">
        <v>21</v>
      </c>
      <c r="K60" s="94" t="s">
        <v>6</v>
      </c>
      <c r="L60" s="94" t="s">
        <v>7</v>
      </c>
      <c r="M60" s="94" t="s">
        <v>8</v>
      </c>
      <c r="N60" s="94" t="s">
        <v>9</v>
      </c>
      <c r="O60" s="94" t="s">
        <v>5</v>
      </c>
      <c r="P60" s="94" t="s">
        <v>10</v>
      </c>
      <c r="Q60" s="94" t="s">
        <v>11</v>
      </c>
      <c r="R60" s="95" t="s">
        <v>22</v>
      </c>
      <c r="X60">
        <v>8</v>
      </c>
      <c r="Y60" t="s">
        <v>45</v>
      </c>
      <c r="Z60" t="s">
        <v>344</v>
      </c>
      <c r="AA60">
        <v>4.33</v>
      </c>
      <c r="AB60">
        <v>10.14</v>
      </c>
      <c r="AC60" s="21">
        <f t="shared" si="4"/>
        <v>0.43409999999999999</v>
      </c>
    </row>
    <row r="61" spans="1:37" x14ac:dyDescent="0.2">
      <c r="A61" s="88" t="s">
        <v>72</v>
      </c>
      <c r="B61" s="89" t="s">
        <v>41</v>
      </c>
      <c r="C61" s="89">
        <v>18</v>
      </c>
      <c r="D61" s="89">
        <v>18.260000000000002</v>
      </c>
      <c r="E61" s="89">
        <v>16.39</v>
      </c>
      <c r="F61" s="89">
        <v>24.06</v>
      </c>
      <c r="G61" s="89">
        <v>27.66</v>
      </c>
      <c r="H61" s="89">
        <v>23.73</v>
      </c>
      <c r="I61" s="89">
        <v>24.81</v>
      </c>
      <c r="J61" s="89">
        <v>29.84</v>
      </c>
      <c r="K61" s="89">
        <v>31.91</v>
      </c>
      <c r="L61" s="89">
        <v>45.13</v>
      </c>
      <c r="M61" s="89">
        <v>31.69</v>
      </c>
      <c r="N61" s="89">
        <v>26.05</v>
      </c>
      <c r="O61" s="96">
        <f t="shared" ref="O61:O66" si="6">AVERAGE(C61:E61)</f>
        <v>17.55</v>
      </c>
      <c r="P61" s="96">
        <f t="shared" ref="P61:P66" si="7">AVERAGE(F61:H61)</f>
        <v>25.150000000000002</v>
      </c>
      <c r="Q61" s="96">
        <f t="shared" ref="Q61:Q66" si="8">AVERAGE(I61:K61)</f>
        <v>28.853333333333335</v>
      </c>
      <c r="R61" s="97">
        <f t="shared" ref="R61:R66" si="9">AVERAGE(L61:N61)</f>
        <v>34.29</v>
      </c>
      <c r="Z61" t="s">
        <v>345</v>
      </c>
      <c r="AA61">
        <v>0.1</v>
      </c>
      <c r="AB61">
        <v>0.96</v>
      </c>
      <c r="AC61" s="21">
        <f t="shared" si="4"/>
        <v>3.1800000000000002E-2</v>
      </c>
    </row>
    <row r="62" spans="1:37" x14ac:dyDescent="0.2">
      <c r="A62" s="88"/>
      <c r="B62" s="89" t="s">
        <v>40</v>
      </c>
      <c r="C62" s="89">
        <v>21.57</v>
      </c>
      <c r="D62" s="89">
        <v>20.36</v>
      </c>
      <c r="E62" s="89">
        <v>18.79</v>
      </c>
      <c r="F62" s="89">
        <v>25.79</v>
      </c>
      <c r="G62" s="89">
        <v>28.44</v>
      </c>
      <c r="H62" s="96">
        <v>28.3</v>
      </c>
      <c r="I62" s="89">
        <v>36.76</v>
      </c>
      <c r="J62" s="89">
        <v>34.97</v>
      </c>
      <c r="K62" s="89">
        <v>36.71</v>
      </c>
      <c r="L62" s="89">
        <v>49.33</v>
      </c>
      <c r="M62" s="89">
        <v>36.299999999999997</v>
      </c>
      <c r="N62" s="89">
        <v>31.07</v>
      </c>
      <c r="O62" s="96">
        <f t="shared" si="6"/>
        <v>20.239999999999998</v>
      </c>
      <c r="P62" s="96">
        <f t="shared" si="7"/>
        <v>27.51</v>
      </c>
      <c r="Q62" s="96">
        <f t="shared" si="8"/>
        <v>36.146666666666668</v>
      </c>
      <c r="R62" s="97">
        <f t="shared" si="9"/>
        <v>38.9</v>
      </c>
      <c r="Y62" t="s">
        <v>46</v>
      </c>
      <c r="Z62" t="s">
        <v>344</v>
      </c>
      <c r="AA62">
        <v>4.78</v>
      </c>
      <c r="AB62">
        <v>10.14</v>
      </c>
      <c r="AC62" s="21">
        <f t="shared" si="4"/>
        <v>0.44760000000000005</v>
      </c>
    </row>
    <row r="63" spans="1:37" x14ac:dyDescent="0.2">
      <c r="A63" s="88"/>
      <c r="B63" s="89" t="s">
        <v>47</v>
      </c>
      <c r="C63" s="89">
        <v>21.22</v>
      </c>
      <c r="D63" s="89">
        <v>21.36</v>
      </c>
      <c r="E63" s="89">
        <v>19.66</v>
      </c>
      <c r="F63" s="89">
        <v>27.07</v>
      </c>
      <c r="G63" s="89">
        <v>29.49</v>
      </c>
      <c r="H63" s="89">
        <v>29.43</v>
      </c>
      <c r="I63" s="89">
        <v>31.19</v>
      </c>
      <c r="J63" s="89">
        <v>30.4</v>
      </c>
      <c r="K63" s="89">
        <v>35.46</v>
      </c>
      <c r="L63" s="89">
        <v>53.58</v>
      </c>
      <c r="M63" s="89">
        <v>40</v>
      </c>
      <c r="N63" s="89">
        <v>30.37</v>
      </c>
      <c r="O63" s="96">
        <f t="shared" si="6"/>
        <v>20.746666666666666</v>
      </c>
      <c r="P63" s="96">
        <f t="shared" si="7"/>
        <v>28.663333333333338</v>
      </c>
      <c r="Q63" s="96">
        <f t="shared" si="8"/>
        <v>32.35</v>
      </c>
      <c r="R63" s="97">
        <f t="shared" si="9"/>
        <v>41.31666666666667</v>
      </c>
      <c r="Z63" t="s">
        <v>345</v>
      </c>
      <c r="AA63">
        <v>0.1</v>
      </c>
      <c r="AB63">
        <v>0.96</v>
      </c>
      <c r="AC63" s="21">
        <f t="shared" si="4"/>
        <v>3.1800000000000002E-2</v>
      </c>
    </row>
    <row r="64" spans="1:37" x14ac:dyDescent="0.2">
      <c r="A64" s="88"/>
      <c r="B64" s="89" t="s">
        <v>45</v>
      </c>
      <c r="C64" s="89">
        <v>24.88</v>
      </c>
      <c r="D64" s="89">
        <v>22.32</v>
      </c>
      <c r="E64" s="89">
        <v>22.41</v>
      </c>
      <c r="F64" s="89">
        <v>27.76</v>
      </c>
      <c r="G64" s="89">
        <v>29.63</v>
      </c>
      <c r="H64" s="89">
        <v>31.12</v>
      </c>
      <c r="I64" s="89">
        <v>38.46</v>
      </c>
      <c r="J64" s="89">
        <v>40.86</v>
      </c>
      <c r="K64" s="89">
        <v>43.16</v>
      </c>
      <c r="L64" s="89">
        <v>65.739999999999995</v>
      </c>
      <c r="M64" s="89">
        <v>44.16</v>
      </c>
      <c r="N64" s="89">
        <v>31.95</v>
      </c>
      <c r="O64" s="96">
        <f t="shared" si="6"/>
        <v>23.203333333333333</v>
      </c>
      <c r="P64" s="96">
        <f t="shared" si="7"/>
        <v>29.503333333333334</v>
      </c>
      <c r="Q64" s="96">
        <f t="shared" si="8"/>
        <v>40.826666666666661</v>
      </c>
      <c r="R64" s="97">
        <f t="shared" si="9"/>
        <v>47.283333333333331</v>
      </c>
      <c r="X64">
        <v>9</v>
      </c>
      <c r="Y64" t="s">
        <v>45</v>
      </c>
      <c r="Z64" t="s">
        <v>344</v>
      </c>
      <c r="AA64">
        <v>4.28</v>
      </c>
      <c r="AB64">
        <v>6.74</v>
      </c>
      <c r="AC64" s="21">
        <f t="shared" si="4"/>
        <v>0.33059999999999995</v>
      </c>
    </row>
    <row r="65" spans="1:29" x14ac:dyDescent="0.2">
      <c r="A65" s="88"/>
      <c r="B65" s="89" t="s">
        <v>46</v>
      </c>
      <c r="C65" s="89">
        <v>24.66</v>
      </c>
      <c r="D65" s="89">
        <v>22.33</v>
      </c>
      <c r="E65" s="89">
        <v>22.43</v>
      </c>
      <c r="F65" s="89">
        <v>27.89</v>
      </c>
      <c r="G65" s="89">
        <v>29.63</v>
      </c>
      <c r="H65" s="89">
        <v>31.08</v>
      </c>
      <c r="I65" s="89">
        <v>37.21</v>
      </c>
      <c r="J65" s="89">
        <v>39.53</v>
      </c>
      <c r="K65" s="89">
        <v>35.11</v>
      </c>
      <c r="L65" s="89">
        <v>43.96</v>
      </c>
      <c r="M65" s="89">
        <v>35.840000000000003</v>
      </c>
      <c r="N65" s="89">
        <v>31.3</v>
      </c>
      <c r="O65" s="96">
        <f t="shared" si="6"/>
        <v>23.139999999999997</v>
      </c>
      <c r="P65" s="96">
        <f t="shared" si="7"/>
        <v>29.533333333333331</v>
      </c>
      <c r="Q65" s="96">
        <f t="shared" si="8"/>
        <v>37.283333333333339</v>
      </c>
      <c r="R65" s="97">
        <f t="shared" si="9"/>
        <v>37.033333333333339</v>
      </c>
      <c r="Z65" t="s">
        <v>345</v>
      </c>
      <c r="AA65">
        <v>1.23</v>
      </c>
      <c r="AB65">
        <v>1.98</v>
      </c>
      <c r="AC65" s="21">
        <f t="shared" si="4"/>
        <v>9.6299999999999997E-2</v>
      </c>
    </row>
    <row r="66" spans="1:29" x14ac:dyDescent="0.2">
      <c r="A66" s="98"/>
      <c r="B66" s="99" t="s">
        <v>42</v>
      </c>
      <c r="C66" s="99">
        <v>23.92</v>
      </c>
      <c r="D66" s="99">
        <v>21.31</v>
      </c>
      <c r="E66" s="99">
        <v>21.22</v>
      </c>
      <c r="F66" s="99">
        <v>26.71</v>
      </c>
      <c r="G66" s="99">
        <v>28.1</v>
      </c>
      <c r="H66" s="99">
        <v>32.57</v>
      </c>
      <c r="I66" s="99">
        <v>41.08</v>
      </c>
      <c r="J66" s="99">
        <v>42.81</v>
      </c>
      <c r="K66" s="99">
        <v>33.33</v>
      </c>
      <c r="L66" s="99">
        <v>41.06</v>
      </c>
      <c r="M66" s="99">
        <v>31.12</v>
      </c>
      <c r="N66" s="99">
        <v>30.39</v>
      </c>
      <c r="O66" s="100">
        <f t="shared" si="6"/>
        <v>22.150000000000002</v>
      </c>
      <c r="P66" s="100">
        <f t="shared" si="7"/>
        <v>29.126666666666665</v>
      </c>
      <c r="Q66" s="100">
        <f t="shared" si="8"/>
        <v>39.073333333333331</v>
      </c>
      <c r="R66" s="101">
        <f t="shared" si="9"/>
        <v>34.190000000000005</v>
      </c>
      <c r="Y66" t="s">
        <v>46</v>
      </c>
      <c r="Z66" t="s">
        <v>344</v>
      </c>
      <c r="AA66">
        <v>2.27</v>
      </c>
      <c r="AB66">
        <v>5.98</v>
      </c>
      <c r="AC66" s="21">
        <f t="shared" si="4"/>
        <v>0.2475</v>
      </c>
    </row>
    <row r="67" spans="1:29" x14ac:dyDescent="0.2">
      <c r="Z67" t="s">
        <v>345</v>
      </c>
      <c r="AA67">
        <v>0.1</v>
      </c>
      <c r="AB67">
        <v>0.84</v>
      </c>
      <c r="AC67" s="21">
        <f t="shared" si="4"/>
        <v>2.8199999999999996E-2</v>
      </c>
    </row>
    <row r="68" spans="1:29" x14ac:dyDescent="0.2">
      <c r="X68">
        <v>10</v>
      </c>
      <c r="Y68" t="s">
        <v>45</v>
      </c>
      <c r="Z68" t="s">
        <v>344</v>
      </c>
      <c r="AA68">
        <v>7.14</v>
      </c>
      <c r="AB68">
        <v>13.66</v>
      </c>
      <c r="AC68" s="21">
        <f t="shared" si="4"/>
        <v>0.624</v>
      </c>
    </row>
    <row r="69" spans="1:29" x14ac:dyDescent="0.2">
      <c r="A69" s="1">
        <v>1998</v>
      </c>
      <c r="Z69" t="s">
        <v>345</v>
      </c>
      <c r="AA69">
        <v>0.02</v>
      </c>
      <c r="AB69">
        <v>4.6100000000000003</v>
      </c>
      <c r="AC69" s="21">
        <f t="shared" si="4"/>
        <v>0.1389</v>
      </c>
    </row>
    <row r="70" spans="1:29" x14ac:dyDescent="0.2">
      <c r="A70" s="84" t="s">
        <v>59</v>
      </c>
      <c r="B70" s="85" t="s">
        <v>60</v>
      </c>
      <c r="C70" s="86" t="s">
        <v>12</v>
      </c>
      <c r="D70" s="86" t="s">
        <v>13</v>
      </c>
      <c r="E70" s="86" t="s">
        <v>14</v>
      </c>
      <c r="F70" s="86" t="s">
        <v>15</v>
      </c>
      <c r="G70" s="86" t="s">
        <v>18</v>
      </c>
      <c r="H70" s="86" t="s">
        <v>19</v>
      </c>
      <c r="I70" s="86" t="s">
        <v>20</v>
      </c>
      <c r="J70" s="86" t="s">
        <v>21</v>
      </c>
      <c r="K70" s="86" t="s">
        <v>6</v>
      </c>
      <c r="L70" s="86" t="s">
        <v>7</v>
      </c>
      <c r="M70" s="86" t="s">
        <v>8</v>
      </c>
      <c r="N70" s="86" t="s">
        <v>9</v>
      </c>
      <c r="O70" s="85" t="s">
        <v>61</v>
      </c>
      <c r="P70" s="85"/>
      <c r="Q70" s="85"/>
      <c r="R70" s="87"/>
      <c r="Y70" t="s">
        <v>46</v>
      </c>
      <c r="Z70" t="s">
        <v>344</v>
      </c>
      <c r="AA70">
        <v>5</v>
      </c>
      <c r="AB70">
        <v>11.2</v>
      </c>
      <c r="AC70" s="21">
        <f t="shared" si="4"/>
        <v>0.48599999999999999</v>
      </c>
    </row>
    <row r="71" spans="1:29" x14ac:dyDescent="0.2">
      <c r="A71" s="88" t="s">
        <v>1</v>
      </c>
      <c r="B71" s="89" t="s">
        <v>62</v>
      </c>
      <c r="C71" s="90"/>
      <c r="D71" s="90"/>
      <c r="E71" s="90"/>
      <c r="F71" s="90">
        <v>16509</v>
      </c>
      <c r="G71" s="90">
        <v>16898</v>
      </c>
      <c r="H71" s="90">
        <v>17409</v>
      </c>
      <c r="I71" s="90">
        <v>17916</v>
      </c>
      <c r="J71" s="90">
        <v>20325</v>
      </c>
      <c r="K71" s="90">
        <v>17373</v>
      </c>
      <c r="L71" s="90">
        <v>17138</v>
      </c>
      <c r="M71" s="90">
        <v>16492</v>
      </c>
      <c r="N71" s="90">
        <v>17753</v>
      </c>
      <c r="O71" s="90"/>
      <c r="P71" s="89"/>
      <c r="Q71" s="89"/>
      <c r="R71" s="91"/>
      <c r="Z71" t="s">
        <v>345</v>
      </c>
      <c r="AA71">
        <v>0.02</v>
      </c>
      <c r="AB71">
        <v>2.8</v>
      </c>
      <c r="AC71" s="21">
        <f t="shared" si="4"/>
        <v>8.4599999999999995E-2</v>
      </c>
    </row>
    <row r="72" spans="1:29" x14ac:dyDescent="0.2">
      <c r="A72" s="88"/>
      <c r="B72" s="89" t="s">
        <v>63</v>
      </c>
      <c r="C72" s="90"/>
      <c r="D72" s="90"/>
      <c r="E72" s="90"/>
      <c r="F72" s="90">
        <v>19760.868421052601</v>
      </c>
      <c r="G72" s="90">
        <v>20031.140698809999</v>
      </c>
      <c r="H72" s="90">
        <v>21060.065789473701</v>
      </c>
      <c r="I72" s="90">
        <v>24512.070121951201</v>
      </c>
      <c r="J72" s="90">
        <v>25570.423611111099</v>
      </c>
      <c r="K72" s="90">
        <v>23348.7169811321</v>
      </c>
      <c r="L72" s="90">
        <v>20273.40625</v>
      </c>
      <c r="M72" s="90">
        <v>20159.5</v>
      </c>
      <c r="N72" s="90">
        <v>21217.4573170732</v>
      </c>
      <c r="O72" s="90"/>
      <c r="P72" s="89"/>
      <c r="Q72" s="89"/>
      <c r="R72" s="91"/>
      <c r="X72">
        <v>11</v>
      </c>
      <c r="Y72" t="s">
        <v>45</v>
      </c>
      <c r="Z72" t="s">
        <v>344</v>
      </c>
      <c r="AA72">
        <v>2.34</v>
      </c>
      <c r="AB72">
        <v>4.49</v>
      </c>
      <c r="AC72" s="21">
        <f t="shared" si="4"/>
        <v>0.2049</v>
      </c>
    </row>
    <row r="73" spans="1:29" x14ac:dyDescent="0.2">
      <c r="A73" s="88"/>
      <c r="B73" s="89" t="s">
        <v>64</v>
      </c>
      <c r="C73" s="90"/>
      <c r="D73" s="90"/>
      <c r="E73" s="90"/>
      <c r="F73" s="90">
        <v>25003</v>
      </c>
      <c r="G73" s="90">
        <v>25224</v>
      </c>
      <c r="H73" s="90">
        <v>28472</v>
      </c>
      <c r="I73" s="90">
        <v>36548</v>
      </c>
      <c r="J73" s="90">
        <v>39246</v>
      </c>
      <c r="K73" s="90">
        <v>35764</v>
      </c>
      <c r="L73" s="90">
        <v>28414</v>
      </c>
      <c r="M73" s="90">
        <v>27294</v>
      </c>
      <c r="N73" s="90">
        <v>29289</v>
      </c>
      <c r="O73" s="90"/>
      <c r="P73" s="89"/>
      <c r="Q73" s="89"/>
      <c r="R73" s="91"/>
      <c r="Z73" t="s">
        <v>345</v>
      </c>
      <c r="AA73">
        <v>0.12</v>
      </c>
      <c r="AB73">
        <v>1.46</v>
      </c>
      <c r="AC73" s="21">
        <f t="shared" si="4"/>
        <v>4.7399999999999998E-2</v>
      </c>
    </row>
    <row r="74" spans="1:29" x14ac:dyDescent="0.2">
      <c r="A74" s="88" t="s">
        <v>65</v>
      </c>
      <c r="B74" s="89" t="s">
        <v>62</v>
      </c>
      <c r="C74" s="90"/>
      <c r="D74" s="90"/>
      <c r="E74" s="90"/>
      <c r="F74" s="90">
        <v>18837</v>
      </c>
      <c r="G74" s="90">
        <v>11931</v>
      </c>
      <c r="H74" s="90">
        <v>19781</v>
      </c>
      <c r="I74" s="90">
        <v>20556</v>
      </c>
      <c r="J74" s="90">
        <v>18636</v>
      </c>
      <c r="K74" s="90">
        <v>20119</v>
      </c>
      <c r="L74" s="90">
        <v>20029</v>
      </c>
      <c r="M74" s="90">
        <v>18615</v>
      </c>
      <c r="N74" s="90">
        <v>20262</v>
      </c>
      <c r="O74" s="90"/>
      <c r="P74" s="89"/>
      <c r="Q74" s="89"/>
      <c r="R74" s="91"/>
      <c r="Y74" t="s">
        <v>46</v>
      </c>
      <c r="Z74" t="s">
        <v>344</v>
      </c>
      <c r="AA74">
        <v>2.3199999999999998</v>
      </c>
      <c r="AB74">
        <v>4.47</v>
      </c>
      <c r="AC74" s="21">
        <f t="shared" si="4"/>
        <v>0.20369999999999996</v>
      </c>
    </row>
    <row r="75" spans="1:29" x14ac:dyDescent="0.2">
      <c r="A75" s="88"/>
      <c r="B75" s="89" t="s">
        <v>63</v>
      </c>
      <c r="C75" s="90"/>
      <c r="D75" s="90"/>
      <c r="E75" s="90"/>
      <c r="F75" s="90">
        <v>25939.088942307699</v>
      </c>
      <c r="G75" s="90">
        <v>25651.038251953101</v>
      </c>
      <c r="H75" s="90">
        <v>27691.355769230799</v>
      </c>
      <c r="I75" s="90">
        <v>32755.029334435101</v>
      </c>
      <c r="J75" s="90">
        <v>33914.791666666701</v>
      </c>
      <c r="K75" s="90">
        <v>30875.491228070201</v>
      </c>
      <c r="L75" s="90">
        <v>27039.303240740701</v>
      </c>
      <c r="M75" s="90">
        <v>26417.276041666701</v>
      </c>
      <c r="N75" s="90">
        <v>27298.949519230799</v>
      </c>
      <c r="O75" s="90"/>
      <c r="P75" s="89"/>
      <c r="Q75" s="89"/>
      <c r="R75" s="91"/>
      <c r="Z75" t="s">
        <v>345</v>
      </c>
      <c r="AA75">
        <v>0.12</v>
      </c>
      <c r="AB75">
        <v>1.46</v>
      </c>
      <c r="AC75" s="21">
        <f t="shared" si="4"/>
        <v>4.7399999999999998E-2</v>
      </c>
    </row>
    <row r="76" spans="1:29" x14ac:dyDescent="0.2">
      <c r="A76" s="88"/>
      <c r="B76" s="89" t="s">
        <v>64</v>
      </c>
      <c r="C76" s="90"/>
      <c r="D76" s="90"/>
      <c r="E76" s="90"/>
      <c r="F76" s="90">
        <v>31116</v>
      </c>
      <c r="G76" s="90">
        <v>28578</v>
      </c>
      <c r="H76" s="90">
        <v>33585</v>
      </c>
      <c r="I76" s="90">
        <v>43120</v>
      </c>
      <c r="J76" s="90">
        <v>44661</v>
      </c>
      <c r="K76" s="90">
        <v>44243</v>
      </c>
      <c r="L76" s="90">
        <v>34040</v>
      </c>
      <c r="M76" s="90">
        <v>30614</v>
      </c>
      <c r="N76" s="90">
        <v>33185</v>
      </c>
      <c r="O76" s="90"/>
      <c r="P76" s="89"/>
      <c r="Q76" s="89"/>
      <c r="R76" s="91"/>
      <c r="X76">
        <v>12</v>
      </c>
      <c r="Y76" t="s">
        <v>45</v>
      </c>
      <c r="Z76" t="s">
        <v>344</v>
      </c>
      <c r="AA76">
        <v>0.68</v>
      </c>
      <c r="AB76">
        <v>1.46</v>
      </c>
      <c r="AC76" s="21">
        <f t="shared" si="4"/>
        <v>6.4200000000000007E-2</v>
      </c>
    </row>
    <row r="77" spans="1:29" x14ac:dyDescent="0.2">
      <c r="A77" s="88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1"/>
      <c r="Z77" t="s">
        <v>345</v>
      </c>
      <c r="AA77">
        <v>0.15</v>
      </c>
      <c r="AB77">
        <v>0.65</v>
      </c>
      <c r="AC77" s="21">
        <f t="shared" si="4"/>
        <v>2.4E-2</v>
      </c>
    </row>
    <row r="78" spans="1:29" x14ac:dyDescent="0.2">
      <c r="A78" s="88" t="s">
        <v>66</v>
      </c>
      <c r="B78" s="89" t="s">
        <v>67</v>
      </c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1"/>
      <c r="Y78" t="s">
        <v>46</v>
      </c>
      <c r="Z78" t="s">
        <v>344</v>
      </c>
      <c r="AA78">
        <v>0.73</v>
      </c>
      <c r="AB78">
        <v>2.25</v>
      </c>
      <c r="AC78" s="21">
        <f t="shared" si="4"/>
        <v>8.9399999999999993E-2</v>
      </c>
    </row>
    <row r="79" spans="1:29" x14ac:dyDescent="0.2">
      <c r="A79" s="88"/>
      <c r="B79" s="89" t="s">
        <v>68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1"/>
      <c r="Z79" t="s">
        <v>345</v>
      </c>
      <c r="AA79">
        <v>0.16</v>
      </c>
      <c r="AB79">
        <v>1.1599999999999999</v>
      </c>
      <c r="AC79" s="21">
        <f t="shared" si="4"/>
        <v>3.9599999999999996E-2</v>
      </c>
    </row>
    <row r="80" spans="1:29" x14ac:dyDescent="0.2">
      <c r="A80" s="88"/>
      <c r="B80" s="89" t="s">
        <v>69</v>
      </c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1"/>
    </row>
    <row r="81" spans="1:18" x14ac:dyDescent="0.2">
      <c r="A81" s="88"/>
      <c r="B81" s="89" t="s">
        <v>70</v>
      </c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1"/>
    </row>
    <row r="82" spans="1:18" x14ac:dyDescent="0.2">
      <c r="A82" s="88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1"/>
    </row>
    <row r="83" spans="1:18" x14ac:dyDescent="0.2">
      <c r="A83" s="88" t="s">
        <v>73</v>
      </c>
      <c r="B83" s="89" t="s">
        <v>74</v>
      </c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89"/>
      <c r="P83" s="89"/>
      <c r="Q83" s="89"/>
      <c r="R83" s="91"/>
    </row>
    <row r="84" spans="1:18" x14ac:dyDescent="0.2">
      <c r="A84" s="88"/>
      <c r="B84" s="89" t="s">
        <v>75</v>
      </c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89"/>
      <c r="P84" s="89"/>
      <c r="Q84" s="89"/>
      <c r="R84" s="91"/>
    </row>
    <row r="85" spans="1:18" x14ac:dyDescent="0.2">
      <c r="A85" s="88"/>
      <c r="B85" s="89" t="s">
        <v>80</v>
      </c>
      <c r="C85" s="90"/>
      <c r="D85" s="90"/>
      <c r="E85" s="90"/>
      <c r="F85" s="90"/>
      <c r="G85" s="90"/>
      <c r="H85" s="90"/>
      <c r="I85" s="90"/>
      <c r="J85" s="92"/>
      <c r="K85" s="92"/>
      <c r="L85" s="92"/>
      <c r="M85" s="92"/>
      <c r="N85" s="92"/>
      <c r="O85" s="89"/>
      <c r="P85" s="89"/>
      <c r="Q85" s="89"/>
      <c r="R85" s="91"/>
    </row>
    <row r="86" spans="1:18" x14ac:dyDescent="0.2">
      <c r="A86" s="88"/>
      <c r="B86" s="89" t="s">
        <v>76</v>
      </c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1"/>
    </row>
    <row r="87" spans="1:18" x14ac:dyDescent="0.2">
      <c r="A87" s="88"/>
      <c r="B87" s="89" t="s">
        <v>79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1"/>
    </row>
    <row r="88" spans="1:18" x14ac:dyDescent="0.2">
      <c r="A88" s="88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1"/>
    </row>
    <row r="89" spans="1:18" x14ac:dyDescent="0.2">
      <c r="A89" s="88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1"/>
    </row>
    <row r="90" spans="1:18" x14ac:dyDescent="0.2">
      <c r="A90" s="88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1"/>
    </row>
    <row r="91" spans="1:18" x14ac:dyDescent="0.2">
      <c r="A91" s="88" t="s">
        <v>71</v>
      </c>
      <c r="B91" s="93">
        <v>1998</v>
      </c>
      <c r="C91" s="94" t="s">
        <v>12</v>
      </c>
      <c r="D91" s="94" t="s">
        <v>13</v>
      </c>
      <c r="E91" s="94" t="s">
        <v>14</v>
      </c>
      <c r="F91" s="94" t="s">
        <v>15</v>
      </c>
      <c r="G91" s="94" t="s">
        <v>18</v>
      </c>
      <c r="H91" s="94" t="s">
        <v>19</v>
      </c>
      <c r="I91" s="94" t="s">
        <v>20</v>
      </c>
      <c r="J91" s="94" t="s">
        <v>21</v>
      </c>
      <c r="K91" s="94" t="s">
        <v>6</v>
      </c>
      <c r="L91" s="94" t="s">
        <v>7</v>
      </c>
      <c r="M91" s="94" t="s">
        <v>8</v>
      </c>
      <c r="N91" s="94" t="s">
        <v>9</v>
      </c>
      <c r="O91" s="94" t="s">
        <v>5</v>
      </c>
      <c r="P91" s="94" t="s">
        <v>10</v>
      </c>
      <c r="Q91" s="94" t="s">
        <v>11</v>
      </c>
      <c r="R91" s="95" t="s">
        <v>22</v>
      </c>
    </row>
    <row r="92" spans="1:18" x14ac:dyDescent="0.2">
      <c r="A92" s="88" t="s">
        <v>72</v>
      </c>
      <c r="B92" s="89" t="s">
        <v>41</v>
      </c>
      <c r="C92" s="89">
        <v>19.39</v>
      </c>
      <c r="D92" s="89">
        <v>14.34</v>
      </c>
      <c r="E92" s="89">
        <v>18.739999999999998</v>
      </c>
      <c r="F92" s="89">
        <v>24.23</v>
      </c>
      <c r="G92" s="89">
        <v>14.8</v>
      </c>
      <c r="H92" s="89">
        <v>13.79</v>
      </c>
      <c r="I92" s="89">
        <v>26.32</v>
      </c>
      <c r="J92" s="89">
        <v>51.04</v>
      </c>
      <c r="K92" s="89">
        <v>39.869999999999997</v>
      </c>
      <c r="L92" s="89">
        <v>30.48</v>
      </c>
      <c r="M92" s="89">
        <v>28.52</v>
      </c>
      <c r="N92" s="89">
        <v>31.19</v>
      </c>
      <c r="O92" s="96">
        <f t="shared" ref="O92:O97" si="10">AVERAGE(C92:E92)</f>
        <v>17.489999999999998</v>
      </c>
      <c r="P92" s="96">
        <f t="shared" ref="P92:P97" si="11">AVERAGE(F92:H92)</f>
        <v>17.606666666666666</v>
      </c>
      <c r="Q92" s="96">
        <f t="shared" ref="Q92:Q97" si="12">AVERAGE(I92:K92)</f>
        <v>39.076666666666661</v>
      </c>
      <c r="R92" s="97">
        <f t="shared" ref="R92:R97" si="13">AVERAGE(L92:N92)</f>
        <v>30.063333333333333</v>
      </c>
    </row>
    <row r="93" spans="1:18" x14ac:dyDescent="0.2">
      <c r="A93" s="88"/>
      <c r="B93" s="89" t="s">
        <v>40</v>
      </c>
      <c r="C93" s="89">
        <v>20.21</v>
      </c>
      <c r="D93" s="89">
        <v>16.690000000000001</v>
      </c>
      <c r="E93" s="89">
        <v>20.25</v>
      </c>
      <c r="F93" s="89">
        <v>25.24</v>
      </c>
      <c r="G93" s="89">
        <v>15.8</v>
      </c>
      <c r="H93" s="89">
        <v>15.79</v>
      </c>
      <c r="I93" s="89">
        <v>31.42</v>
      </c>
      <c r="J93" s="89">
        <v>51.03</v>
      </c>
      <c r="K93" s="89">
        <v>40.75</v>
      </c>
      <c r="L93" s="89">
        <v>31.34</v>
      </c>
      <c r="M93" s="89">
        <v>29.72</v>
      </c>
      <c r="N93" s="89">
        <v>30.3</v>
      </c>
      <c r="O93" s="96">
        <f t="shared" si="10"/>
        <v>19.05</v>
      </c>
      <c r="P93" s="96">
        <f t="shared" si="11"/>
        <v>18.943333333333332</v>
      </c>
      <c r="Q93" s="96">
        <f t="shared" si="12"/>
        <v>41.06666666666667</v>
      </c>
      <c r="R93" s="97">
        <f t="shared" si="13"/>
        <v>30.453333333333333</v>
      </c>
    </row>
    <row r="94" spans="1:18" x14ac:dyDescent="0.2">
      <c r="A94" s="88"/>
      <c r="B94" s="89" t="s">
        <v>47</v>
      </c>
      <c r="C94" s="89"/>
      <c r="D94" s="89"/>
      <c r="E94" s="89"/>
      <c r="F94" s="89">
        <v>26.16</v>
      </c>
      <c r="G94" s="89">
        <v>14.63</v>
      </c>
      <c r="H94" s="89">
        <v>15.52</v>
      </c>
      <c r="I94" s="89">
        <v>33.89</v>
      </c>
      <c r="J94" s="89">
        <v>48.51</v>
      </c>
      <c r="K94" s="89">
        <v>39.799999999999997</v>
      </c>
      <c r="L94" s="89">
        <v>30.02</v>
      </c>
      <c r="M94" s="89">
        <v>29</v>
      </c>
      <c r="N94" s="89">
        <v>31.9</v>
      </c>
      <c r="O94" s="96" t="e">
        <f t="shared" si="10"/>
        <v>#DIV/0!</v>
      </c>
      <c r="P94" s="96">
        <f t="shared" si="11"/>
        <v>18.77</v>
      </c>
      <c r="Q94" s="96">
        <f t="shared" si="12"/>
        <v>40.733333333333334</v>
      </c>
      <c r="R94" s="97">
        <f t="shared" si="13"/>
        <v>30.306666666666661</v>
      </c>
    </row>
    <row r="95" spans="1:18" x14ac:dyDescent="0.2">
      <c r="A95" s="88"/>
      <c r="B95" s="89" t="s">
        <v>45</v>
      </c>
      <c r="C95" s="89"/>
      <c r="D95" s="89"/>
      <c r="E95" s="89"/>
      <c r="F95" s="89">
        <v>26.17</v>
      </c>
      <c r="G95" s="89">
        <v>17.36</v>
      </c>
      <c r="H95" s="89">
        <v>16.86</v>
      </c>
      <c r="I95" s="89">
        <v>41.13</v>
      </c>
      <c r="J95" s="89">
        <v>48.79</v>
      </c>
      <c r="K95" s="89">
        <v>40.619999999999997</v>
      </c>
      <c r="L95" s="89">
        <v>30.26</v>
      </c>
      <c r="M95" s="89">
        <v>29.95</v>
      </c>
      <c r="N95" s="89">
        <v>32.409999999999997</v>
      </c>
      <c r="O95" s="96" t="e">
        <f t="shared" si="10"/>
        <v>#DIV/0!</v>
      </c>
      <c r="P95" s="96">
        <f t="shared" si="11"/>
        <v>20.13</v>
      </c>
      <c r="Q95" s="96">
        <f t="shared" si="12"/>
        <v>43.513333333333328</v>
      </c>
      <c r="R95" s="97">
        <f t="shared" si="13"/>
        <v>30.873333333333335</v>
      </c>
    </row>
    <row r="96" spans="1:18" x14ac:dyDescent="0.2">
      <c r="A96" s="88"/>
      <c r="B96" s="89" t="s">
        <v>46</v>
      </c>
      <c r="C96" s="89"/>
      <c r="D96" s="89"/>
      <c r="E96" s="89"/>
      <c r="F96" s="89">
        <v>26.17</v>
      </c>
      <c r="G96" s="89">
        <v>17.36</v>
      </c>
      <c r="H96" s="89">
        <v>17.07</v>
      </c>
      <c r="I96" s="89">
        <v>42.45</v>
      </c>
      <c r="J96" s="89">
        <v>51.86</v>
      </c>
      <c r="K96" s="89">
        <v>41.56</v>
      </c>
      <c r="L96" s="89">
        <v>29.22</v>
      </c>
      <c r="M96" s="89">
        <v>29.55</v>
      </c>
      <c r="N96" s="89">
        <v>31.64</v>
      </c>
      <c r="O96" s="96" t="e">
        <f t="shared" si="10"/>
        <v>#DIV/0!</v>
      </c>
      <c r="P96" s="96">
        <f t="shared" si="11"/>
        <v>20.2</v>
      </c>
      <c r="Q96" s="96">
        <f t="shared" si="12"/>
        <v>45.29</v>
      </c>
      <c r="R96" s="97">
        <f t="shared" si="13"/>
        <v>30.136666666666667</v>
      </c>
    </row>
    <row r="97" spans="1:18" x14ac:dyDescent="0.2">
      <c r="A97" s="98"/>
      <c r="B97" s="99" t="s">
        <v>42</v>
      </c>
      <c r="C97" s="99">
        <v>22.17</v>
      </c>
      <c r="D97" s="99">
        <v>20.49</v>
      </c>
      <c r="E97" s="99">
        <v>21.85</v>
      </c>
      <c r="F97" s="99">
        <v>25.52</v>
      </c>
      <c r="G97" s="99">
        <v>20.91</v>
      </c>
      <c r="H97" s="99">
        <v>20.69</v>
      </c>
      <c r="I97" s="99">
        <v>42.33</v>
      </c>
      <c r="J97" s="99">
        <v>51.1</v>
      </c>
      <c r="K97" s="99">
        <v>41.89</v>
      </c>
      <c r="L97" s="99">
        <v>27.11</v>
      </c>
      <c r="M97" s="99">
        <v>27.78</v>
      </c>
      <c r="N97" s="99">
        <v>27.47</v>
      </c>
      <c r="O97" s="100">
        <f t="shared" si="10"/>
        <v>21.50333333333333</v>
      </c>
      <c r="P97" s="100">
        <f t="shared" si="11"/>
        <v>22.373333333333335</v>
      </c>
      <c r="Q97" s="100">
        <f t="shared" si="12"/>
        <v>45.106666666666662</v>
      </c>
      <c r="R97" s="101">
        <f t="shared" si="13"/>
        <v>27.453333333333333</v>
      </c>
    </row>
    <row r="102" spans="1:18" x14ac:dyDescent="0.2">
      <c r="B102" t="s">
        <v>521</v>
      </c>
      <c r="C102" s="257" t="s">
        <v>86</v>
      </c>
      <c r="D102" s="258"/>
      <c r="E102" s="257" t="s">
        <v>522</v>
      </c>
      <c r="F102" s="258"/>
      <c r="G102" s="257" t="s">
        <v>523</v>
      </c>
      <c r="H102" s="258"/>
      <c r="I102" s="257" t="s">
        <v>524</v>
      </c>
      <c r="J102" s="258"/>
      <c r="K102" s="257" t="s">
        <v>36</v>
      </c>
      <c r="L102" s="258"/>
      <c r="M102" s="257" t="s">
        <v>37</v>
      </c>
      <c r="N102" s="258"/>
    </row>
    <row r="103" spans="1:18" x14ac:dyDescent="0.2">
      <c r="C103" s="259" t="s">
        <v>38</v>
      </c>
      <c r="D103" s="95" t="s">
        <v>39</v>
      </c>
      <c r="E103" s="259" t="s">
        <v>38</v>
      </c>
      <c r="F103" s="95" t="s">
        <v>39</v>
      </c>
      <c r="G103" s="259" t="s">
        <v>38</v>
      </c>
      <c r="H103" s="95" t="s">
        <v>39</v>
      </c>
      <c r="I103" s="259" t="s">
        <v>38</v>
      </c>
      <c r="J103" s="95" t="s">
        <v>39</v>
      </c>
      <c r="K103" s="259" t="s">
        <v>38</v>
      </c>
      <c r="L103" s="95" t="s">
        <v>39</v>
      </c>
      <c r="M103" s="259" t="s">
        <v>38</v>
      </c>
      <c r="N103" s="95" t="s">
        <v>39</v>
      </c>
    </row>
    <row r="104" spans="1:18" x14ac:dyDescent="0.2">
      <c r="B104" t="s">
        <v>41</v>
      </c>
      <c r="C104" s="88">
        <v>100</v>
      </c>
      <c r="D104" s="91">
        <v>25</v>
      </c>
      <c r="E104" s="88">
        <v>50</v>
      </c>
      <c r="F104" s="91">
        <v>0</v>
      </c>
      <c r="G104" s="88">
        <v>-25</v>
      </c>
      <c r="H104" s="91">
        <v>-50</v>
      </c>
      <c r="I104" s="88"/>
      <c r="J104" s="91"/>
      <c r="K104" s="88"/>
      <c r="L104" s="91"/>
      <c r="M104" s="88"/>
      <c r="N104" s="91"/>
    </row>
    <row r="105" spans="1:18" x14ac:dyDescent="0.2">
      <c r="B105" t="s">
        <v>40</v>
      </c>
      <c r="C105" s="88">
        <v>-50</v>
      </c>
      <c r="D105" s="91"/>
      <c r="E105" s="88">
        <v>-75</v>
      </c>
      <c r="F105" s="91">
        <v>-25</v>
      </c>
      <c r="G105" s="88">
        <v>-25</v>
      </c>
      <c r="H105" s="91"/>
      <c r="I105" s="88"/>
      <c r="J105" s="91"/>
      <c r="K105" s="88"/>
      <c r="L105" s="91"/>
      <c r="M105" s="88"/>
      <c r="N105" s="91"/>
    </row>
    <row r="106" spans="1:18" x14ac:dyDescent="0.2">
      <c r="B106" t="s">
        <v>42</v>
      </c>
      <c r="C106" s="88"/>
      <c r="D106" s="91">
        <v>-25</v>
      </c>
      <c r="E106" s="88"/>
      <c r="F106" s="91"/>
      <c r="G106" s="88"/>
      <c r="H106" s="91"/>
      <c r="I106" s="88"/>
      <c r="J106" s="91"/>
      <c r="K106" s="88"/>
      <c r="L106" s="91"/>
      <c r="M106" s="88"/>
      <c r="N106" s="91"/>
    </row>
    <row r="107" spans="1:18" x14ac:dyDescent="0.2">
      <c r="B107" t="s">
        <v>333</v>
      </c>
      <c r="C107" s="88"/>
      <c r="D107" s="91"/>
      <c r="E107" s="88"/>
      <c r="F107" s="91"/>
      <c r="G107" s="88"/>
      <c r="H107" s="91"/>
      <c r="I107" s="88"/>
      <c r="J107" s="91"/>
      <c r="K107" s="88"/>
      <c r="L107" s="91"/>
      <c r="M107" s="88"/>
      <c r="N107" s="91"/>
    </row>
    <row r="108" spans="1:18" x14ac:dyDescent="0.2">
      <c r="B108" t="s">
        <v>357</v>
      </c>
      <c r="C108" s="88">
        <v>-25</v>
      </c>
      <c r="D108" s="91">
        <v>50</v>
      </c>
      <c r="E108" s="88">
        <v>25</v>
      </c>
      <c r="F108" s="91">
        <v>25</v>
      </c>
      <c r="G108" s="88">
        <v>25</v>
      </c>
      <c r="H108" s="91">
        <v>25</v>
      </c>
      <c r="I108" s="88">
        <v>0</v>
      </c>
      <c r="J108" s="91"/>
      <c r="K108" s="88">
        <v>0</v>
      </c>
      <c r="L108" s="91"/>
      <c r="M108" s="88">
        <v>0</v>
      </c>
      <c r="N108" s="91"/>
    </row>
    <row r="109" spans="1:18" x14ac:dyDescent="0.2">
      <c r="B109" t="s">
        <v>525</v>
      </c>
      <c r="C109" s="88">
        <v>-15</v>
      </c>
      <c r="D109" s="91">
        <v>-15</v>
      </c>
      <c r="E109" s="88"/>
      <c r="F109" s="91"/>
      <c r="G109" s="88"/>
      <c r="H109" s="91"/>
      <c r="I109" s="88"/>
      <c r="J109" s="91"/>
      <c r="K109" s="88"/>
      <c r="L109" s="91"/>
      <c r="M109" s="88"/>
      <c r="N109" s="91"/>
    </row>
    <row r="110" spans="1:18" x14ac:dyDescent="0.2">
      <c r="C110" s="88"/>
      <c r="D110" s="91"/>
      <c r="E110" s="88"/>
      <c r="F110" s="91"/>
      <c r="G110" s="88"/>
      <c r="H110" s="91"/>
      <c r="I110" s="88"/>
      <c r="J110" s="91"/>
      <c r="K110" s="88"/>
      <c r="L110" s="91"/>
      <c r="M110" s="88"/>
      <c r="N110" s="91"/>
    </row>
    <row r="111" spans="1:18" x14ac:dyDescent="0.2">
      <c r="B111" t="s">
        <v>498</v>
      </c>
      <c r="C111" s="98">
        <f t="shared" ref="C111:N111" si="14">SUM(C104:C109)</f>
        <v>10</v>
      </c>
      <c r="D111" s="160">
        <f t="shared" si="14"/>
        <v>35</v>
      </c>
      <c r="E111" s="98">
        <f t="shared" si="14"/>
        <v>0</v>
      </c>
      <c r="F111" s="160">
        <f t="shared" si="14"/>
        <v>0</v>
      </c>
      <c r="G111" s="98">
        <f t="shared" si="14"/>
        <v>-25</v>
      </c>
      <c r="H111" s="160">
        <f t="shared" si="14"/>
        <v>-25</v>
      </c>
      <c r="I111" s="98">
        <f t="shared" si="14"/>
        <v>0</v>
      </c>
      <c r="J111" s="160">
        <f t="shared" si="14"/>
        <v>0</v>
      </c>
      <c r="K111" s="98">
        <f t="shared" si="14"/>
        <v>0</v>
      </c>
      <c r="L111" s="160">
        <f t="shared" si="14"/>
        <v>0</v>
      </c>
      <c r="M111" s="98">
        <f t="shared" si="14"/>
        <v>0</v>
      </c>
      <c r="N111" s="160">
        <f t="shared" si="14"/>
        <v>0</v>
      </c>
    </row>
  </sheetData>
  <printOptions gridLines="1"/>
  <pageMargins left="0.75" right="0.75" top="0.51" bottom="0.48" header="0.5" footer="0.5"/>
  <pageSetup scale="59" orientation="landscape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2" workbookViewId="0">
      <selection activeCell="H44" sqref="H44"/>
    </sheetView>
  </sheetViews>
  <sheetFormatPr defaultRowHeight="12.75" x14ac:dyDescent="0.2"/>
  <sheetData>
    <row r="1" spans="1:6" x14ac:dyDescent="0.2">
      <c r="F1" t="s">
        <v>505</v>
      </c>
    </row>
    <row r="2" spans="1:6" x14ac:dyDescent="0.2">
      <c r="B2" t="s">
        <v>472</v>
      </c>
      <c r="C2" t="s">
        <v>504</v>
      </c>
      <c r="D2" t="s">
        <v>498</v>
      </c>
    </row>
    <row r="3" spans="1:6" x14ac:dyDescent="0.2">
      <c r="A3" s="44">
        <v>37071</v>
      </c>
      <c r="B3">
        <v>86</v>
      </c>
      <c r="C3">
        <v>26</v>
      </c>
      <c r="D3">
        <f>SUM(B3:C3)</f>
        <v>112</v>
      </c>
    </row>
    <row r="4" spans="1:6" x14ac:dyDescent="0.2">
      <c r="A4" s="44">
        <v>37072</v>
      </c>
      <c r="B4">
        <v>61</v>
      </c>
      <c r="C4">
        <v>25</v>
      </c>
      <c r="D4">
        <f t="shared" ref="D4:D67" si="0">SUM(B4:C4)</f>
        <v>86</v>
      </c>
    </row>
    <row r="5" spans="1:6" x14ac:dyDescent="0.2">
      <c r="A5" s="44">
        <v>37073</v>
      </c>
      <c r="B5">
        <v>61</v>
      </c>
      <c r="C5">
        <v>22</v>
      </c>
      <c r="D5">
        <f t="shared" si="0"/>
        <v>83</v>
      </c>
    </row>
    <row r="6" spans="1:6" x14ac:dyDescent="0.2">
      <c r="A6" s="44">
        <v>37074</v>
      </c>
      <c r="B6">
        <v>61</v>
      </c>
      <c r="C6">
        <v>22</v>
      </c>
      <c r="D6">
        <f t="shared" si="0"/>
        <v>83</v>
      </c>
    </row>
    <row r="7" spans="1:6" x14ac:dyDescent="0.2">
      <c r="A7" s="44">
        <v>37075</v>
      </c>
      <c r="B7">
        <v>74</v>
      </c>
      <c r="C7">
        <v>21</v>
      </c>
      <c r="D7">
        <f t="shared" si="0"/>
        <v>95</v>
      </c>
    </row>
    <row r="8" spans="1:6" x14ac:dyDescent="0.2">
      <c r="A8" s="44">
        <v>37076</v>
      </c>
      <c r="B8">
        <v>74</v>
      </c>
      <c r="C8">
        <v>21</v>
      </c>
      <c r="D8">
        <f t="shared" si="0"/>
        <v>95</v>
      </c>
    </row>
    <row r="9" spans="1:6" x14ac:dyDescent="0.2">
      <c r="A9" s="44">
        <v>37077</v>
      </c>
      <c r="B9">
        <v>73</v>
      </c>
      <c r="C9">
        <v>21</v>
      </c>
      <c r="D9">
        <f t="shared" si="0"/>
        <v>94</v>
      </c>
    </row>
    <row r="10" spans="1:6" x14ac:dyDescent="0.2">
      <c r="A10" s="44">
        <v>37078</v>
      </c>
      <c r="B10">
        <v>72</v>
      </c>
      <c r="C10">
        <v>20</v>
      </c>
      <c r="D10">
        <f t="shared" si="0"/>
        <v>92</v>
      </c>
    </row>
    <row r="11" spans="1:6" x14ac:dyDescent="0.2">
      <c r="A11" s="44">
        <v>37079</v>
      </c>
      <c r="B11">
        <v>70</v>
      </c>
      <c r="C11">
        <v>20</v>
      </c>
      <c r="D11">
        <f t="shared" si="0"/>
        <v>90</v>
      </c>
    </row>
    <row r="12" spans="1:6" x14ac:dyDescent="0.2">
      <c r="A12" s="44">
        <v>37080</v>
      </c>
      <c r="B12">
        <v>68</v>
      </c>
      <c r="C12">
        <v>19</v>
      </c>
      <c r="D12">
        <f t="shared" si="0"/>
        <v>87</v>
      </c>
    </row>
    <row r="13" spans="1:6" x14ac:dyDescent="0.2">
      <c r="A13" s="44">
        <v>37081</v>
      </c>
      <c r="B13">
        <v>67</v>
      </c>
      <c r="C13">
        <v>26</v>
      </c>
      <c r="D13">
        <f t="shared" si="0"/>
        <v>93</v>
      </c>
    </row>
    <row r="14" spans="1:6" x14ac:dyDescent="0.2">
      <c r="A14" s="44">
        <v>37082</v>
      </c>
      <c r="B14">
        <v>67</v>
      </c>
      <c r="C14">
        <v>27</v>
      </c>
      <c r="D14">
        <f t="shared" si="0"/>
        <v>94</v>
      </c>
    </row>
    <row r="15" spans="1:6" x14ac:dyDescent="0.2">
      <c r="A15" s="44">
        <v>37083</v>
      </c>
      <c r="B15">
        <v>67</v>
      </c>
      <c r="C15">
        <v>27</v>
      </c>
      <c r="D15">
        <f t="shared" si="0"/>
        <v>94</v>
      </c>
    </row>
    <row r="16" spans="1:6" x14ac:dyDescent="0.2">
      <c r="A16" s="44">
        <v>37084</v>
      </c>
      <c r="B16">
        <v>66</v>
      </c>
      <c r="C16">
        <v>26</v>
      </c>
      <c r="D16">
        <f t="shared" si="0"/>
        <v>92</v>
      </c>
    </row>
    <row r="17" spans="1:4" x14ac:dyDescent="0.2">
      <c r="A17" s="44">
        <v>37085</v>
      </c>
      <c r="B17">
        <v>65</v>
      </c>
      <c r="C17">
        <v>26</v>
      </c>
      <c r="D17">
        <f t="shared" si="0"/>
        <v>91</v>
      </c>
    </row>
    <row r="18" spans="1:4" x14ac:dyDescent="0.2">
      <c r="A18" s="44">
        <v>37086</v>
      </c>
      <c r="B18">
        <v>64</v>
      </c>
      <c r="C18">
        <v>26</v>
      </c>
      <c r="D18">
        <f t="shared" si="0"/>
        <v>90</v>
      </c>
    </row>
    <row r="19" spans="1:4" x14ac:dyDescent="0.2">
      <c r="A19" s="44">
        <v>37087</v>
      </c>
      <c r="B19">
        <v>63</v>
      </c>
      <c r="C19">
        <v>26</v>
      </c>
      <c r="D19">
        <f t="shared" si="0"/>
        <v>89</v>
      </c>
    </row>
    <row r="20" spans="1:4" x14ac:dyDescent="0.2">
      <c r="A20" s="44">
        <v>37088</v>
      </c>
      <c r="B20">
        <v>63</v>
      </c>
      <c r="C20">
        <v>25</v>
      </c>
      <c r="D20">
        <f t="shared" si="0"/>
        <v>88</v>
      </c>
    </row>
    <row r="21" spans="1:4" x14ac:dyDescent="0.2">
      <c r="A21" s="44">
        <v>37089</v>
      </c>
      <c r="B21">
        <v>62</v>
      </c>
      <c r="C21">
        <v>25</v>
      </c>
      <c r="D21">
        <f t="shared" si="0"/>
        <v>87</v>
      </c>
    </row>
    <row r="22" spans="1:4" x14ac:dyDescent="0.2">
      <c r="A22" s="44">
        <v>37090</v>
      </c>
      <c r="B22">
        <v>61</v>
      </c>
      <c r="C22">
        <v>25</v>
      </c>
      <c r="D22">
        <f t="shared" si="0"/>
        <v>86</v>
      </c>
    </row>
    <row r="23" spans="1:4" x14ac:dyDescent="0.2">
      <c r="A23" s="44">
        <v>37091</v>
      </c>
      <c r="B23">
        <v>60</v>
      </c>
      <c r="C23">
        <v>24</v>
      </c>
      <c r="D23">
        <f t="shared" si="0"/>
        <v>84</v>
      </c>
    </row>
    <row r="24" spans="1:4" x14ac:dyDescent="0.2">
      <c r="A24" s="44">
        <v>37092</v>
      </c>
      <c r="B24">
        <v>58</v>
      </c>
      <c r="C24">
        <v>24</v>
      </c>
      <c r="D24">
        <f t="shared" si="0"/>
        <v>82</v>
      </c>
    </row>
    <row r="25" spans="1:4" x14ac:dyDescent="0.2">
      <c r="A25" s="44">
        <v>37093</v>
      </c>
      <c r="B25">
        <v>56</v>
      </c>
      <c r="C25">
        <v>24</v>
      </c>
      <c r="D25">
        <f t="shared" si="0"/>
        <v>80</v>
      </c>
    </row>
    <row r="26" spans="1:4" x14ac:dyDescent="0.2">
      <c r="A26" s="44">
        <v>37094</v>
      </c>
      <c r="B26">
        <v>55</v>
      </c>
      <c r="C26">
        <v>24</v>
      </c>
      <c r="D26">
        <f t="shared" si="0"/>
        <v>79</v>
      </c>
    </row>
    <row r="27" spans="1:4" x14ac:dyDescent="0.2">
      <c r="A27" s="44">
        <v>37095</v>
      </c>
      <c r="B27">
        <v>54</v>
      </c>
      <c r="C27">
        <v>23</v>
      </c>
      <c r="D27">
        <f t="shared" si="0"/>
        <v>77</v>
      </c>
    </row>
    <row r="28" spans="1:4" x14ac:dyDescent="0.2">
      <c r="A28" s="44">
        <v>37096</v>
      </c>
      <c r="B28">
        <v>53</v>
      </c>
      <c r="C28">
        <v>23</v>
      </c>
      <c r="D28">
        <f t="shared" si="0"/>
        <v>76</v>
      </c>
    </row>
    <row r="29" spans="1:4" x14ac:dyDescent="0.2">
      <c r="A29" s="44">
        <v>37097</v>
      </c>
      <c r="B29">
        <v>52</v>
      </c>
      <c r="C29">
        <v>23</v>
      </c>
      <c r="D29">
        <f t="shared" si="0"/>
        <v>75</v>
      </c>
    </row>
    <row r="30" spans="1:4" x14ac:dyDescent="0.2">
      <c r="A30" s="44">
        <v>37098</v>
      </c>
      <c r="B30">
        <v>52</v>
      </c>
      <c r="C30">
        <v>23</v>
      </c>
      <c r="D30">
        <f t="shared" si="0"/>
        <v>75</v>
      </c>
    </row>
    <row r="31" spans="1:4" x14ac:dyDescent="0.2">
      <c r="A31" s="44">
        <v>37099</v>
      </c>
      <c r="B31">
        <v>51</v>
      </c>
      <c r="C31">
        <v>23</v>
      </c>
      <c r="D31">
        <f t="shared" si="0"/>
        <v>74</v>
      </c>
    </row>
    <row r="32" spans="1:4" x14ac:dyDescent="0.2">
      <c r="A32" s="44">
        <v>37100</v>
      </c>
      <c r="B32">
        <v>51</v>
      </c>
      <c r="C32">
        <v>23</v>
      </c>
      <c r="D32">
        <f t="shared" si="0"/>
        <v>74</v>
      </c>
    </row>
    <row r="33" spans="1:11" x14ac:dyDescent="0.2">
      <c r="A33" s="44">
        <v>37101</v>
      </c>
      <c r="B33">
        <v>50</v>
      </c>
      <c r="C33">
        <v>23</v>
      </c>
      <c r="D33">
        <f t="shared" si="0"/>
        <v>73</v>
      </c>
    </row>
    <row r="34" spans="1:11" x14ac:dyDescent="0.2">
      <c r="A34" s="44">
        <v>37102</v>
      </c>
      <c r="B34">
        <v>50</v>
      </c>
      <c r="C34">
        <v>23</v>
      </c>
      <c r="D34">
        <f t="shared" si="0"/>
        <v>73</v>
      </c>
    </row>
    <row r="35" spans="1:11" x14ac:dyDescent="0.2">
      <c r="A35" s="44">
        <v>37103</v>
      </c>
      <c r="B35">
        <v>53</v>
      </c>
      <c r="C35">
        <v>22</v>
      </c>
      <c r="D35">
        <f t="shared" si="0"/>
        <v>75</v>
      </c>
    </row>
    <row r="36" spans="1:11" x14ac:dyDescent="0.2">
      <c r="A36" s="44">
        <v>37104</v>
      </c>
      <c r="B36">
        <v>62</v>
      </c>
      <c r="C36">
        <v>26</v>
      </c>
      <c r="D36">
        <f t="shared" si="0"/>
        <v>88</v>
      </c>
    </row>
    <row r="37" spans="1:11" x14ac:dyDescent="0.2">
      <c r="A37" s="44">
        <v>37105</v>
      </c>
      <c r="B37">
        <v>66</v>
      </c>
      <c r="C37">
        <v>26</v>
      </c>
      <c r="D37">
        <f t="shared" si="0"/>
        <v>92</v>
      </c>
      <c r="F37" t="s">
        <v>516</v>
      </c>
    </row>
    <row r="38" spans="1:11" x14ac:dyDescent="0.2">
      <c r="A38" s="44">
        <v>37106</v>
      </c>
      <c r="B38">
        <v>67</v>
      </c>
      <c r="C38">
        <v>26</v>
      </c>
      <c r="D38">
        <f t="shared" si="0"/>
        <v>93</v>
      </c>
      <c r="G38" t="s">
        <v>21</v>
      </c>
      <c r="H38" t="s">
        <v>6</v>
      </c>
      <c r="I38" t="s">
        <v>7</v>
      </c>
      <c r="J38" t="s">
        <v>8</v>
      </c>
      <c r="K38" t="s">
        <v>9</v>
      </c>
    </row>
    <row r="39" spans="1:11" x14ac:dyDescent="0.2">
      <c r="A39" s="44">
        <v>37107</v>
      </c>
      <c r="B39">
        <v>66</v>
      </c>
      <c r="C39">
        <v>25</v>
      </c>
      <c r="D39">
        <f t="shared" si="0"/>
        <v>91</v>
      </c>
      <c r="F39" t="s">
        <v>517</v>
      </c>
      <c r="G39">
        <v>700</v>
      </c>
      <c r="K39">
        <v>700</v>
      </c>
    </row>
    <row r="40" spans="1:11" x14ac:dyDescent="0.2">
      <c r="A40" s="44">
        <v>37108</v>
      </c>
      <c r="B40">
        <v>66</v>
      </c>
      <c r="C40">
        <v>25</v>
      </c>
      <c r="D40">
        <f t="shared" si="0"/>
        <v>91</v>
      </c>
      <c r="F40" t="s">
        <v>45</v>
      </c>
      <c r="H40">
        <v>200</v>
      </c>
    </row>
    <row r="41" spans="1:11" x14ac:dyDescent="0.2">
      <c r="A41" s="44">
        <v>37109</v>
      </c>
      <c r="B41">
        <v>66</v>
      </c>
      <c r="C41">
        <v>25</v>
      </c>
      <c r="D41">
        <f t="shared" si="0"/>
        <v>91</v>
      </c>
      <c r="F41" t="s">
        <v>46</v>
      </c>
      <c r="G41">
        <v>300</v>
      </c>
      <c r="H41">
        <v>550</v>
      </c>
    </row>
    <row r="42" spans="1:11" x14ac:dyDescent="0.2">
      <c r="A42" s="44">
        <v>37110</v>
      </c>
      <c r="B42">
        <v>66</v>
      </c>
      <c r="C42">
        <v>25</v>
      </c>
      <c r="D42">
        <f t="shared" si="0"/>
        <v>91</v>
      </c>
      <c r="F42" t="s">
        <v>518</v>
      </c>
      <c r="H42">
        <v>550</v>
      </c>
    </row>
    <row r="43" spans="1:11" x14ac:dyDescent="0.2">
      <c r="A43" s="44">
        <v>37111</v>
      </c>
      <c r="B43">
        <v>65</v>
      </c>
      <c r="C43">
        <v>25</v>
      </c>
      <c r="D43">
        <f t="shared" si="0"/>
        <v>90</v>
      </c>
    </row>
    <row r="44" spans="1:11" x14ac:dyDescent="0.2">
      <c r="A44" s="44">
        <v>37112</v>
      </c>
      <c r="B44">
        <v>65</v>
      </c>
      <c r="C44">
        <v>25</v>
      </c>
      <c r="D44">
        <f t="shared" si="0"/>
        <v>90</v>
      </c>
      <c r="F44" t="s">
        <v>498</v>
      </c>
      <c r="G44">
        <f>SUM(G39:G42)</f>
        <v>1000</v>
      </c>
      <c r="H44">
        <f>SUM(H39:H42)</f>
        <v>1300</v>
      </c>
      <c r="I44">
        <f>SUM(I39:I42)</f>
        <v>0</v>
      </c>
      <c r="J44">
        <f>SUM(J39:J42)</f>
        <v>0</v>
      </c>
      <c r="K44">
        <f>SUM(K39:K42)</f>
        <v>700</v>
      </c>
    </row>
    <row r="45" spans="1:11" x14ac:dyDescent="0.2">
      <c r="A45" s="44">
        <v>37113</v>
      </c>
      <c r="B45">
        <v>64</v>
      </c>
      <c r="C45">
        <v>25</v>
      </c>
      <c r="D45">
        <f t="shared" si="0"/>
        <v>89</v>
      </c>
    </row>
    <row r="46" spans="1:11" x14ac:dyDescent="0.2">
      <c r="A46" s="44">
        <v>37114</v>
      </c>
      <c r="B46">
        <v>64</v>
      </c>
      <c r="C46">
        <v>25</v>
      </c>
      <c r="D46">
        <f t="shared" si="0"/>
        <v>89</v>
      </c>
    </row>
    <row r="47" spans="1:11" x14ac:dyDescent="0.2">
      <c r="A47" s="44">
        <v>37115</v>
      </c>
      <c r="B47">
        <v>63</v>
      </c>
      <c r="C47">
        <v>25</v>
      </c>
      <c r="D47">
        <f t="shared" si="0"/>
        <v>88</v>
      </c>
    </row>
    <row r="48" spans="1:11" x14ac:dyDescent="0.2">
      <c r="A48" s="44">
        <v>37116</v>
      </c>
      <c r="B48">
        <v>63</v>
      </c>
      <c r="C48">
        <v>25</v>
      </c>
      <c r="D48">
        <f t="shared" si="0"/>
        <v>88</v>
      </c>
    </row>
    <row r="49" spans="1:4" x14ac:dyDescent="0.2">
      <c r="A49" s="44">
        <v>37117</v>
      </c>
      <c r="B49">
        <v>63</v>
      </c>
      <c r="C49">
        <v>25</v>
      </c>
      <c r="D49">
        <f t="shared" si="0"/>
        <v>88</v>
      </c>
    </row>
    <row r="50" spans="1:4" x14ac:dyDescent="0.2">
      <c r="A50" s="44">
        <v>37118</v>
      </c>
      <c r="B50">
        <v>63</v>
      </c>
      <c r="C50">
        <v>24</v>
      </c>
      <c r="D50">
        <f t="shared" si="0"/>
        <v>87</v>
      </c>
    </row>
    <row r="51" spans="1:4" x14ac:dyDescent="0.2">
      <c r="A51" s="44">
        <v>37119</v>
      </c>
      <c r="B51">
        <v>63</v>
      </c>
      <c r="C51">
        <v>24</v>
      </c>
      <c r="D51">
        <f t="shared" si="0"/>
        <v>87</v>
      </c>
    </row>
    <row r="52" spans="1:4" x14ac:dyDescent="0.2">
      <c r="A52" s="44">
        <v>37120</v>
      </c>
      <c r="B52">
        <v>63</v>
      </c>
      <c r="C52">
        <v>24</v>
      </c>
      <c r="D52">
        <f t="shared" si="0"/>
        <v>87</v>
      </c>
    </row>
    <row r="53" spans="1:4" x14ac:dyDescent="0.2">
      <c r="A53" s="44">
        <v>37121</v>
      </c>
      <c r="B53">
        <v>62</v>
      </c>
      <c r="C53">
        <v>24</v>
      </c>
      <c r="D53">
        <f t="shared" si="0"/>
        <v>86</v>
      </c>
    </row>
    <row r="54" spans="1:4" x14ac:dyDescent="0.2">
      <c r="A54" s="44">
        <v>37122</v>
      </c>
      <c r="B54">
        <v>62</v>
      </c>
      <c r="C54">
        <v>24</v>
      </c>
      <c r="D54">
        <f t="shared" si="0"/>
        <v>86</v>
      </c>
    </row>
    <row r="55" spans="1:4" x14ac:dyDescent="0.2">
      <c r="A55" s="44">
        <v>37123</v>
      </c>
      <c r="B55">
        <v>62</v>
      </c>
      <c r="C55">
        <v>24</v>
      </c>
      <c r="D55">
        <f t="shared" si="0"/>
        <v>86</v>
      </c>
    </row>
    <row r="56" spans="1:4" x14ac:dyDescent="0.2">
      <c r="A56" s="44">
        <v>37124</v>
      </c>
      <c r="B56">
        <v>64</v>
      </c>
      <c r="C56">
        <v>24</v>
      </c>
      <c r="D56">
        <f t="shared" si="0"/>
        <v>88</v>
      </c>
    </row>
    <row r="57" spans="1:4" x14ac:dyDescent="0.2">
      <c r="A57" s="44">
        <v>37125</v>
      </c>
      <c r="B57">
        <v>65</v>
      </c>
      <c r="C57">
        <v>24</v>
      </c>
      <c r="D57">
        <f t="shared" si="0"/>
        <v>89</v>
      </c>
    </row>
    <row r="58" spans="1:4" x14ac:dyDescent="0.2">
      <c r="A58" s="44">
        <v>37126</v>
      </c>
      <c r="B58">
        <v>65</v>
      </c>
      <c r="C58">
        <v>24</v>
      </c>
      <c r="D58">
        <f t="shared" si="0"/>
        <v>89</v>
      </c>
    </row>
    <row r="59" spans="1:4" x14ac:dyDescent="0.2">
      <c r="A59" s="44">
        <v>37127</v>
      </c>
      <c r="B59">
        <v>65</v>
      </c>
      <c r="C59">
        <v>24</v>
      </c>
      <c r="D59">
        <f t="shared" si="0"/>
        <v>89</v>
      </c>
    </row>
    <row r="60" spans="1:4" x14ac:dyDescent="0.2">
      <c r="A60" s="44">
        <v>37128</v>
      </c>
      <c r="B60">
        <v>65</v>
      </c>
      <c r="C60">
        <v>24</v>
      </c>
      <c r="D60">
        <f t="shared" si="0"/>
        <v>89</v>
      </c>
    </row>
    <row r="61" spans="1:4" x14ac:dyDescent="0.2">
      <c r="A61" s="44">
        <v>37129</v>
      </c>
      <c r="B61">
        <v>64</v>
      </c>
      <c r="C61">
        <v>24</v>
      </c>
      <c r="D61">
        <f t="shared" si="0"/>
        <v>88</v>
      </c>
    </row>
    <row r="62" spans="1:4" x14ac:dyDescent="0.2">
      <c r="A62" s="44">
        <v>37130</v>
      </c>
      <c r="B62">
        <v>64</v>
      </c>
      <c r="C62">
        <v>24</v>
      </c>
      <c r="D62">
        <f t="shared" si="0"/>
        <v>88</v>
      </c>
    </row>
    <row r="63" spans="1:4" x14ac:dyDescent="0.2">
      <c r="A63" s="44">
        <v>37131</v>
      </c>
      <c r="B63">
        <v>64</v>
      </c>
      <c r="C63">
        <v>24</v>
      </c>
      <c r="D63">
        <f t="shared" si="0"/>
        <v>88</v>
      </c>
    </row>
    <row r="64" spans="1:4" x14ac:dyDescent="0.2">
      <c r="A64" s="44">
        <v>37132</v>
      </c>
      <c r="B64">
        <v>64</v>
      </c>
      <c r="C64">
        <v>24</v>
      </c>
      <c r="D64">
        <f t="shared" si="0"/>
        <v>88</v>
      </c>
    </row>
    <row r="65" spans="1:4" x14ac:dyDescent="0.2">
      <c r="A65" s="44">
        <v>37133</v>
      </c>
      <c r="B65">
        <v>63</v>
      </c>
      <c r="C65">
        <v>24</v>
      </c>
      <c r="D65">
        <f t="shared" si="0"/>
        <v>87</v>
      </c>
    </row>
    <row r="66" spans="1:4" x14ac:dyDescent="0.2">
      <c r="A66" s="44">
        <v>37134</v>
      </c>
      <c r="B66">
        <v>63</v>
      </c>
      <c r="C66">
        <v>24</v>
      </c>
      <c r="D66">
        <f t="shared" si="0"/>
        <v>87</v>
      </c>
    </row>
    <row r="67" spans="1:4" x14ac:dyDescent="0.2">
      <c r="A67" s="44">
        <v>37135</v>
      </c>
      <c r="B67">
        <v>60</v>
      </c>
      <c r="C67">
        <v>21</v>
      </c>
      <c r="D67">
        <f t="shared" si="0"/>
        <v>81</v>
      </c>
    </row>
    <row r="68" spans="1:4" x14ac:dyDescent="0.2">
      <c r="A68" s="44"/>
    </row>
    <row r="69" spans="1:4" x14ac:dyDescent="0.2">
      <c r="A69" s="44"/>
    </row>
    <row r="70" spans="1:4" x14ac:dyDescent="0.2">
      <c r="A70" s="44"/>
    </row>
    <row r="71" spans="1:4" x14ac:dyDescent="0.2">
      <c r="A71" s="44"/>
    </row>
    <row r="72" spans="1:4" x14ac:dyDescent="0.2">
      <c r="A72" s="44"/>
    </row>
    <row r="73" spans="1:4" x14ac:dyDescent="0.2">
      <c r="A73" s="44"/>
    </row>
    <row r="74" spans="1:4" x14ac:dyDescent="0.2">
      <c r="A74" s="44"/>
    </row>
    <row r="75" spans="1:4" x14ac:dyDescent="0.2">
      <c r="A75" s="44"/>
    </row>
    <row r="76" spans="1:4" x14ac:dyDescent="0.2">
      <c r="A76" s="44"/>
    </row>
    <row r="77" spans="1:4" x14ac:dyDescent="0.2">
      <c r="A77" s="44"/>
    </row>
    <row r="78" spans="1:4" x14ac:dyDescent="0.2">
      <c r="A78" s="44"/>
    </row>
    <row r="79" spans="1:4" x14ac:dyDescent="0.2">
      <c r="A79" s="44"/>
    </row>
    <row r="80" spans="1:4" x14ac:dyDescent="0.2">
      <c r="A80" s="44"/>
    </row>
    <row r="81" spans="1:1" x14ac:dyDescent="0.2">
      <c r="A81" s="44"/>
    </row>
    <row r="82" spans="1:1" x14ac:dyDescent="0.2">
      <c r="A82" s="44"/>
    </row>
    <row r="83" spans="1:1" x14ac:dyDescent="0.2">
      <c r="A83" s="44"/>
    </row>
    <row r="84" spans="1:1" x14ac:dyDescent="0.2">
      <c r="A84" s="44"/>
    </row>
    <row r="85" spans="1:1" x14ac:dyDescent="0.2">
      <c r="A85" s="44"/>
    </row>
    <row r="86" spans="1:1" x14ac:dyDescent="0.2">
      <c r="A86" s="44"/>
    </row>
    <row r="87" spans="1:1" x14ac:dyDescent="0.2">
      <c r="A87" s="44"/>
    </row>
    <row r="88" spans="1:1" x14ac:dyDescent="0.2">
      <c r="A88" s="44"/>
    </row>
    <row r="89" spans="1:1" x14ac:dyDescent="0.2">
      <c r="A89" s="44"/>
    </row>
    <row r="90" spans="1:1" x14ac:dyDescent="0.2">
      <c r="A90" s="44"/>
    </row>
    <row r="91" spans="1:1" x14ac:dyDescent="0.2">
      <c r="A91" s="44"/>
    </row>
    <row r="92" spans="1:1" x14ac:dyDescent="0.2">
      <c r="A92" s="44"/>
    </row>
    <row r="93" spans="1:1" x14ac:dyDescent="0.2">
      <c r="A93" s="44"/>
    </row>
    <row r="94" spans="1:1" x14ac:dyDescent="0.2">
      <c r="A94" s="44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abSelected="1" topLeftCell="U2" zoomScale="65" workbookViewId="0">
      <selection activeCell="AH15" sqref="AH15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31" width="5.85546875" customWidth="1"/>
    <col min="32" max="32" width="4.5703125" customWidth="1"/>
    <col min="33" max="48" width="5.85546875" customWidth="1"/>
    <col min="49" max="58" width="6.5703125" customWidth="1"/>
    <col min="60" max="60" width="11.140625" customWidth="1"/>
    <col min="64" max="64" width="6.5703125" bestFit="1" customWidth="1"/>
    <col min="65" max="65" width="9" bestFit="1" customWidth="1"/>
    <col min="67" max="67" width="10.28515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</row>
    <row r="2" spans="1:83" x14ac:dyDescent="0.2">
      <c r="B2" s="260" t="s">
        <v>82</v>
      </c>
      <c r="C2" s="261"/>
      <c r="D2" s="260" t="s">
        <v>40</v>
      </c>
      <c r="E2" s="262"/>
      <c r="F2" s="250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84</v>
      </c>
      <c r="T2" s="7"/>
      <c r="U2" s="14"/>
      <c r="V2" s="14"/>
      <c r="W2" s="14"/>
      <c r="X2" s="13" t="s">
        <v>21</v>
      </c>
      <c r="Y2" s="14"/>
      <c r="Z2" s="7"/>
      <c r="AA2" s="14"/>
      <c r="AB2" s="104"/>
      <c r="AC2" s="13" t="s">
        <v>6</v>
      </c>
      <c r="AD2" s="14"/>
      <c r="AE2" s="7"/>
      <c r="AF2" s="14"/>
      <c r="AG2" s="104"/>
      <c r="AH2" s="13" t="s">
        <v>7</v>
      </c>
      <c r="AI2" s="14"/>
      <c r="AJ2" s="7"/>
      <c r="AK2" s="14"/>
      <c r="AL2" s="104"/>
      <c r="AM2" s="13" t="s">
        <v>8</v>
      </c>
      <c r="AN2" s="14"/>
      <c r="AO2" s="7"/>
      <c r="AP2" s="14"/>
      <c r="AQ2" s="104"/>
      <c r="AR2" s="13" t="s">
        <v>9</v>
      </c>
      <c r="AS2" s="14"/>
      <c r="AT2" s="7"/>
      <c r="AU2" s="14"/>
      <c r="AV2" s="104"/>
      <c r="AW2" s="13" t="s">
        <v>22</v>
      </c>
      <c r="AX2" s="14"/>
      <c r="AY2" s="7"/>
      <c r="AZ2" s="14"/>
      <c r="BA2" s="104"/>
      <c r="BB2" s="13" t="s">
        <v>5</v>
      </c>
      <c r="BC2" s="14"/>
      <c r="BD2" s="7"/>
      <c r="BE2" s="14"/>
      <c r="BF2" s="104"/>
      <c r="BG2" s="47"/>
      <c r="BH2" s="47"/>
      <c r="BI2" s="47"/>
      <c r="BJ2" s="47"/>
      <c r="BK2" s="47"/>
      <c r="BW2" s="241"/>
      <c r="BZ2" s="241"/>
      <c r="CC2" s="241"/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51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t="s">
        <v>43</v>
      </c>
      <c r="BI3" t="s">
        <v>440</v>
      </c>
      <c r="BJ3" t="s">
        <v>44</v>
      </c>
      <c r="BK3" t="s">
        <v>441</v>
      </c>
      <c r="BL3" t="s">
        <v>526</v>
      </c>
      <c r="BM3" t="s">
        <v>527</v>
      </c>
      <c r="BN3" t="s">
        <v>444</v>
      </c>
      <c r="BO3" t="s">
        <v>445</v>
      </c>
      <c r="BP3" t="s">
        <v>472</v>
      </c>
      <c r="BQ3" t="s">
        <v>75</v>
      </c>
      <c r="BR3" t="s">
        <v>446</v>
      </c>
    </row>
    <row r="4" spans="1:83" x14ac:dyDescent="0.2">
      <c r="A4" s="103">
        <v>37073</v>
      </c>
      <c r="B4" s="171"/>
      <c r="C4" s="172">
        <v>66.75</v>
      </c>
      <c r="D4" s="171"/>
      <c r="E4" s="172">
        <v>66.75</v>
      </c>
      <c r="F4" s="252"/>
      <c r="G4" s="172"/>
      <c r="H4" s="243">
        <v>63</v>
      </c>
      <c r="I4" s="210"/>
      <c r="J4" s="210">
        <v>52.78</v>
      </c>
      <c r="K4" s="210"/>
      <c r="L4" s="210">
        <v>66.25</v>
      </c>
      <c r="M4" s="237">
        <f t="shared" ref="M4:M10" si="0">+B4-D4</f>
        <v>0</v>
      </c>
      <c r="N4" s="237">
        <f t="shared" ref="N4:N10" si="1">+B4-K4</f>
        <v>0</v>
      </c>
      <c r="O4" s="237">
        <f t="shared" ref="O4:O10" si="2">+G4-I4</f>
        <v>0</v>
      </c>
      <c r="P4" s="237">
        <f t="shared" ref="P4:P10" si="3">+K4-I4</f>
        <v>0</v>
      </c>
      <c r="Q4" s="237">
        <f t="shared" ref="Q4:Q10" si="4">+B4-G4</f>
        <v>0</v>
      </c>
      <c r="R4" s="236">
        <f t="shared" ref="R4:R34" si="5">A4</f>
        <v>37073</v>
      </c>
      <c r="S4" s="193">
        <v>77</v>
      </c>
      <c r="T4" s="194">
        <v>80</v>
      </c>
      <c r="U4" s="194">
        <v>82</v>
      </c>
      <c r="V4" s="194">
        <v>78.5</v>
      </c>
      <c r="W4" s="195">
        <v>79.5</v>
      </c>
      <c r="X4" s="193">
        <v>85</v>
      </c>
      <c r="Y4" s="194">
        <v>87</v>
      </c>
      <c r="Z4" s="194">
        <v>88</v>
      </c>
      <c r="AA4" s="194">
        <v>84</v>
      </c>
      <c r="AB4" s="195">
        <v>90</v>
      </c>
      <c r="AC4" s="193">
        <v>78</v>
      </c>
      <c r="AD4" s="194">
        <v>93</v>
      </c>
      <c r="AE4" s="194">
        <v>75</v>
      </c>
      <c r="AF4" s="194">
        <v>73</v>
      </c>
      <c r="AG4" s="195">
        <v>79</v>
      </c>
      <c r="AH4" s="193">
        <v>77</v>
      </c>
      <c r="AI4" s="194">
        <v>90</v>
      </c>
      <c r="AJ4" s="194">
        <v>68</v>
      </c>
      <c r="AK4" s="194">
        <v>71</v>
      </c>
      <c r="AL4" s="195">
        <v>85</v>
      </c>
      <c r="AM4" s="193">
        <v>76</v>
      </c>
      <c r="AN4" s="194">
        <v>80</v>
      </c>
      <c r="AO4" s="194">
        <v>55</v>
      </c>
      <c r="AP4" s="194">
        <v>57</v>
      </c>
      <c r="AQ4" s="195">
        <v>70</v>
      </c>
      <c r="AR4" s="193">
        <v>95</v>
      </c>
      <c r="AS4" s="194">
        <v>110</v>
      </c>
      <c r="AT4" s="194">
        <v>54</v>
      </c>
      <c r="AU4" s="194">
        <v>58</v>
      </c>
      <c r="AV4" s="195">
        <v>82</v>
      </c>
      <c r="AW4" s="193">
        <f t="shared" ref="AW4:BA5" si="6">AVERAGE(AH4,AM4,AR4)</f>
        <v>82.666666666666671</v>
      </c>
      <c r="AX4" s="193">
        <f t="shared" si="6"/>
        <v>93.333333333333329</v>
      </c>
      <c r="AY4" s="193">
        <f t="shared" si="6"/>
        <v>59</v>
      </c>
      <c r="AZ4" s="193">
        <f t="shared" si="6"/>
        <v>62</v>
      </c>
      <c r="BA4" s="193">
        <f t="shared" si="6"/>
        <v>79</v>
      </c>
      <c r="BB4" s="193">
        <v>81.33</v>
      </c>
      <c r="BC4" s="194">
        <v>90</v>
      </c>
      <c r="BD4" s="194">
        <v>70</v>
      </c>
      <c r="BE4" s="194">
        <v>70</v>
      </c>
      <c r="BF4" s="195">
        <v>82.9</v>
      </c>
      <c r="BG4" s="236">
        <f>A4</f>
        <v>37073</v>
      </c>
      <c r="BH4" s="16">
        <v>78</v>
      </c>
      <c r="BI4" s="229">
        <v>-1</v>
      </c>
      <c r="BJ4" s="230">
        <v>98</v>
      </c>
      <c r="BK4" s="229">
        <v>7</v>
      </c>
      <c r="BL4" s="230">
        <v>90</v>
      </c>
      <c r="BM4" s="229">
        <v>5</v>
      </c>
      <c r="BN4" s="231">
        <v>112</v>
      </c>
      <c r="BO4" s="229">
        <v>8</v>
      </c>
      <c r="BP4" s="232">
        <v>113</v>
      </c>
      <c r="BQ4" s="234">
        <v>128</v>
      </c>
      <c r="BR4" s="16"/>
      <c r="BY4" s="83"/>
      <c r="CB4" s="83"/>
      <c r="CE4" s="83"/>
    </row>
    <row r="5" spans="1:83" x14ac:dyDescent="0.2">
      <c r="A5" s="103">
        <v>37074</v>
      </c>
      <c r="B5" s="171">
        <v>85</v>
      </c>
      <c r="C5" s="172">
        <v>66.75</v>
      </c>
      <c r="D5" s="171">
        <v>88.5</v>
      </c>
      <c r="E5" s="172">
        <v>66.75</v>
      </c>
      <c r="F5" s="252"/>
      <c r="G5" s="172">
        <v>91.5</v>
      </c>
      <c r="H5" s="173">
        <v>63</v>
      </c>
      <c r="I5" s="211">
        <v>82.13</v>
      </c>
      <c r="J5" s="211">
        <v>52.78</v>
      </c>
      <c r="K5" s="211">
        <v>82</v>
      </c>
      <c r="L5" s="211">
        <v>66.25</v>
      </c>
      <c r="M5" s="238">
        <f t="shared" si="0"/>
        <v>-3.5</v>
      </c>
      <c r="N5" s="238">
        <f t="shared" si="1"/>
        <v>3</v>
      </c>
      <c r="O5" s="238">
        <f t="shared" si="2"/>
        <v>9.3700000000000045</v>
      </c>
      <c r="P5" s="238">
        <f t="shared" si="3"/>
        <v>-0.12999999999999545</v>
      </c>
      <c r="Q5" s="238">
        <f t="shared" si="4"/>
        <v>-6.5</v>
      </c>
      <c r="R5" s="236">
        <f t="shared" si="5"/>
        <v>37074</v>
      </c>
      <c r="S5" s="196">
        <v>78</v>
      </c>
      <c r="T5" s="197">
        <v>78</v>
      </c>
      <c r="U5" s="197">
        <v>90</v>
      </c>
      <c r="V5" s="197">
        <v>83</v>
      </c>
      <c r="W5" s="198">
        <v>83</v>
      </c>
      <c r="X5" s="196">
        <v>87</v>
      </c>
      <c r="Y5" s="197">
        <v>91</v>
      </c>
      <c r="Z5" s="197">
        <v>90</v>
      </c>
      <c r="AA5" s="197">
        <v>84</v>
      </c>
      <c r="AB5" s="198">
        <v>90</v>
      </c>
      <c r="AC5" s="196">
        <v>82</v>
      </c>
      <c r="AD5" s="197">
        <v>87</v>
      </c>
      <c r="AE5" s="197">
        <v>76</v>
      </c>
      <c r="AF5" s="197">
        <v>73</v>
      </c>
      <c r="AG5" s="198">
        <v>79</v>
      </c>
      <c r="AH5" s="193">
        <v>77</v>
      </c>
      <c r="AI5" s="194">
        <v>90</v>
      </c>
      <c r="AJ5" s="194">
        <v>68</v>
      </c>
      <c r="AK5" s="194">
        <v>71</v>
      </c>
      <c r="AL5" s="195">
        <v>85</v>
      </c>
      <c r="AM5" s="196">
        <v>76</v>
      </c>
      <c r="AN5" s="197">
        <v>80</v>
      </c>
      <c r="AO5" s="197">
        <v>55</v>
      </c>
      <c r="AP5" s="197">
        <v>57</v>
      </c>
      <c r="AQ5" s="198">
        <v>70</v>
      </c>
      <c r="AR5" s="193">
        <v>95</v>
      </c>
      <c r="AS5" s="194">
        <v>105</v>
      </c>
      <c r="AT5" s="194">
        <v>54</v>
      </c>
      <c r="AU5" s="194">
        <v>58</v>
      </c>
      <c r="AV5" s="195">
        <v>82</v>
      </c>
      <c r="AW5" s="196">
        <f t="shared" si="6"/>
        <v>82.666666666666671</v>
      </c>
      <c r="AX5" s="197">
        <f t="shared" si="6"/>
        <v>91.666666666666671</v>
      </c>
      <c r="AY5" s="197">
        <f t="shared" si="6"/>
        <v>59</v>
      </c>
      <c r="AZ5" s="197">
        <f t="shared" si="6"/>
        <v>62</v>
      </c>
      <c r="BA5" s="198">
        <f t="shared" si="6"/>
        <v>79</v>
      </c>
      <c r="BB5" s="196">
        <v>82.5</v>
      </c>
      <c r="BC5" s="197">
        <v>88.5</v>
      </c>
      <c r="BD5" s="197">
        <v>72</v>
      </c>
      <c r="BE5" s="197">
        <v>71</v>
      </c>
      <c r="BF5" s="198">
        <v>81.5</v>
      </c>
      <c r="BG5" s="236">
        <f t="shared" ref="BG5:BG34" si="7">A5</f>
        <v>37074</v>
      </c>
      <c r="BH5">
        <v>84</v>
      </c>
      <c r="BI5" s="144">
        <v>3</v>
      </c>
      <c r="BJ5" s="159">
        <v>105</v>
      </c>
      <c r="BK5" s="144">
        <v>11</v>
      </c>
      <c r="BL5" s="159">
        <v>94</v>
      </c>
      <c r="BM5" s="144">
        <v>8</v>
      </c>
      <c r="BN5" s="134">
        <v>116</v>
      </c>
      <c r="BO5" s="144">
        <v>11</v>
      </c>
      <c r="BP5" s="178">
        <v>92</v>
      </c>
      <c r="BQ5" s="49">
        <v>118</v>
      </c>
      <c r="BY5" s="83"/>
      <c r="CB5" s="83"/>
      <c r="CE5" s="83"/>
    </row>
    <row r="6" spans="1:83" x14ac:dyDescent="0.2">
      <c r="A6" s="103">
        <v>37075</v>
      </c>
      <c r="B6" s="171">
        <v>91.25</v>
      </c>
      <c r="C6" s="172">
        <v>64</v>
      </c>
      <c r="D6" s="171">
        <v>91.5</v>
      </c>
      <c r="E6" s="172">
        <v>64</v>
      </c>
      <c r="F6" s="252"/>
      <c r="G6" s="172">
        <v>99</v>
      </c>
      <c r="H6" s="173">
        <v>60</v>
      </c>
      <c r="I6" s="255">
        <v>91.1</v>
      </c>
      <c r="J6" s="211">
        <v>56.2</v>
      </c>
      <c r="K6" s="211">
        <v>91.1</v>
      </c>
      <c r="L6" s="211">
        <v>64.180000000000007</v>
      </c>
      <c r="M6" s="238">
        <f t="shared" si="0"/>
        <v>-0.25</v>
      </c>
      <c r="N6" s="238">
        <f t="shared" si="1"/>
        <v>0.15000000000000568</v>
      </c>
      <c r="O6" s="238">
        <f t="shared" si="2"/>
        <v>7.9000000000000057</v>
      </c>
      <c r="P6" s="238">
        <f t="shared" si="3"/>
        <v>0</v>
      </c>
      <c r="Q6" s="238">
        <f t="shared" si="4"/>
        <v>-7.75</v>
      </c>
      <c r="R6" s="236">
        <f t="shared" si="5"/>
        <v>37075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236">
        <f t="shared" si="7"/>
        <v>37075</v>
      </c>
      <c r="BH6">
        <v>89</v>
      </c>
      <c r="BI6" s="144">
        <v>6</v>
      </c>
      <c r="BJ6" s="159">
        <v>107</v>
      </c>
      <c r="BK6" s="144">
        <v>16</v>
      </c>
      <c r="BL6" s="159">
        <v>92</v>
      </c>
      <c r="BM6" s="144">
        <v>9</v>
      </c>
      <c r="BN6" s="134">
        <v>114</v>
      </c>
      <c r="BO6" s="144">
        <v>11</v>
      </c>
      <c r="BP6" s="178">
        <v>80</v>
      </c>
      <c r="BQ6" s="49">
        <v>105</v>
      </c>
      <c r="BY6" s="83"/>
      <c r="CB6" s="83"/>
      <c r="CE6" s="83"/>
    </row>
    <row r="7" spans="1:83" x14ac:dyDescent="0.2">
      <c r="A7" s="103">
        <v>37076</v>
      </c>
      <c r="B7" s="171"/>
      <c r="C7" s="172">
        <v>77</v>
      </c>
      <c r="D7" s="171"/>
      <c r="E7" s="172">
        <v>81</v>
      </c>
      <c r="F7" s="252"/>
      <c r="G7" s="172"/>
      <c r="H7" s="173">
        <v>83</v>
      </c>
      <c r="I7" s="211"/>
      <c r="J7" s="211">
        <v>75.7</v>
      </c>
      <c r="K7" s="211"/>
      <c r="L7" s="211">
        <v>81.08</v>
      </c>
      <c r="M7" s="238">
        <f t="shared" si="0"/>
        <v>0</v>
      </c>
      <c r="N7" s="238">
        <f t="shared" si="1"/>
        <v>0</v>
      </c>
      <c r="O7" s="238">
        <f t="shared" si="2"/>
        <v>0</v>
      </c>
      <c r="P7" s="238">
        <f t="shared" si="3"/>
        <v>0</v>
      </c>
      <c r="Q7" s="238">
        <f t="shared" si="4"/>
        <v>0</v>
      </c>
      <c r="R7" s="236">
        <f t="shared" si="5"/>
        <v>37076</v>
      </c>
      <c r="S7" s="199" t="s">
        <v>520</v>
      </c>
      <c r="T7" s="200" t="s">
        <v>520</v>
      </c>
      <c r="U7" s="197" t="s">
        <v>520</v>
      </c>
      <c r="V7" s="197" t="s">
        <v>520</v>
      </c>
      <c r="W7" s="198" t="s">
        <v>520</v>
      </c>
      <c r="X7" s="196" t="s">
        <v>520</v>
      </c>
      <c r="Y7" s="197" t="s">
        <v>520</v>
      </c>
      <c r="Z7" s="197" t="s">
        <v>520</v>
      </c>
      <c r="AA7" s="197" t="s">
        <v>520</v>
      </c>
      <c r="AB7" s="198" t="s">
        <v>520</v>
      </c>
      <c r="AC7" s="196" t="s">
        <v>520</v>
      </c>
      <c r="AD7" s="197" t="s">
        <v>520</v>
      </c>
      <c r="AE7" s="197" t="s">
        <v>520</v>
      </c>
      <c r="AF7" s="197" t="s">
        <v>520</v>
      </c>
      <c r="AG7" s="198" t="s">
        <v>520</v>
      </c>
      <c r="AH7" s="196" t="s">
        <v>520</v>
      </c>
      <c r="AI7" s="197" t="s">
        <v>520</v>
      </c>
      <c r="AJ7" s="197" t="s">
        <v>520</v>
      </c>
      <c r="AK7" s="197" t="s">
        <v>520</v>
      </c>
      <c r="AL7" s="198" t="s">
        <v>520</v>
      </c>
      <c r="AM7" s="196" t="s">
        <v>520</v>
      </c>
      <c r="AN7" s="197" t="s">
        <v>520</v>
      </c>
      <c r="AO7" s="197" t="s">
        <v>520</v>
      </c>
      <c r="AP7" s="197" t="s">
        <v>520</v>
      </c>
      <c r="AQ7" s="198" t="s">
        <v>520</v>
      </c>
      <c r="AR7" s="196" t="s">
        <v>520</v>
      </c>
      <c r="AS7" s="197" t="s">
        <v>520</v>
      </c>
      <c r="AT7" s="197" t="s">
        <v>520</v>
      </c>
      <c r="AU7" s="197" t="s">
        <v>520</v>
      </c>
      <c r="AV7" s="198" t="s">
        <v>520</v>
      </c>
      <c r="AW7" s="196"/>
      <c r="AX7" s="197"/>
      <c r="AY7" s="197"/>
      <c r="AZ7" s="197"/>
      <c r="BA7" s="198"/>
      <c r="BB7" s="196" t="s">
        <v>520</v>
      </c>
      <c r="BC7" s="197" t="s">
        <v>520</v>
      </c>
      <c r="BD7" s="197" t="s">
        <v>520</v>
      </c>
      <c r="BE7" s="197" t="s">
        <v>520</v>
      </c>
      <c r="BF7" s="198" t="s">
        <v>520</v>
      </c>
      <c r="BG7" s="236">
        <f t="shared" si="7"/>
        <v>37076</v>
      </c>
      <c r="BH7">
        <v>84</v>
      </c>
      <c r="BI7" s="144">
        <v>3</v>
      </c>
      <c r="BJ7" s="159">
        <v>94</v>
      </c>
      <c r="BK7" s="144">
        <v>11</v>
      </c>
      <c r="BL7" s="159">
        <v>91</v>
      </c>
      <c r="BM7" s="144">
        <v>8</v>
      </c>
      <c r="BN7" s="134">
        <v>108</v>
      </c>
      <c r="BO7" s="144">
        <v>5</v>
      </c>
      <c r="BP7" s="178"/>
      <c r="BQ7" s="49"/>
      <c r="BY7" s="83"/>
      <c r="CB7" s="83"/>
      <c r="CE7" s="83"/>
    </row>
    <row r="8" spans="1:83" x14ac:dyDescent="0.2">
      <c r="A8" s="103">
        <v>37077</v>
      </c>
      <c r="B8" s="171">
        <v>91.25</v>
      </c>
      <c r="C8" s="172">
        <v>77</v>
      </c>
      <c r="D8" s="171">
        <v>91.5</v>
      </c>
      <c r="E8" s="172">
        <v>81</v>
      </c>
      <c r="F8" s="252"/>
      <c r="G8" s="172">
        <v>122</v>
      </c>
      <c r="H8" s="173">
        <v>83</v>
      </c>
      <c r="I8" s="211">
        <v>91.5</v>
      </c>
      <c r="J8" s="211">
        <v>75.7</v>
      </c>
      <c r="K8" s="211">
        <v>91.86</v>
      </c>
      <c r="L8" s="211">
        <v>81.08</v>
      </c>
      <c r="M8" s="238">
        <f t="shared" si="0"/>
        <v>-0.25</v>
      </c>
      <c r="N8" s="238">
        <f t="shared" si="1"/>
        <v>-0.60999999999999943</v>
      </c>
      <c r="O8" s="238">
        <f t="shared" si="2"/>
        <v>30.5</v>
      </c>
      <c r="P8" s="238">
        <f t="shared" si="3"/>
        <v>0.35999999999999943</v>
      </c>
      <c r="Q8" s="238">
        <f t="shared" si="4"/>
        <v>-30.75</v>
      </c>
      <c r="R8" s="236">
        <f t="shared" si="5"/>
        <v>37077</v>
      </c>
      <c r="S8" s="199">
        <v>84</v>
      </c>
      <c r="T8" s="200">
        <v>84</v>
      </c>
      <c r="U8" s="197">
        <v>95</v>
      </c>
      <c r="V8" s="197">
        <v>88</v>
      </c>
      <c r="W8" s="198">
        <v>88</v>
      </c>
      <c r="X8" s="196">
        <v>95</v>
      </c>
      <c r="Y8" s="197">
        <v>100</v>
      </c>
      <c r="Z8" s="197">
        <v>100</v>
      </c>
      <c r="AA8" s="197">
        <v>91</v>
      </c>
      <c r="AB8" s="198">
        <v>92</v>
      </c>
      <c r="AC8" s="196">
        <v>86</v>
      </c>
      <c r="AD8" s="197">
        <v>90</v>
      </c>
      <c r="AE8" s="197">
        <v>85</v>
      </c>
      <c r="AF8" s="197">
        <v>81</v>
      </c>
      <c r="AG8" s="198">
        <v>85</v>
      </c>
      <c r="AH8" s="196">
        <v>77</v>
      </c>
      <c r="AI8" s="197">
        <v>87</v>
      </c>
      <c r="AJ8" s="197">
        <v>75</v>
      </c>
      <c r="AK8" s="197">
        <v>75</v>
      </c>
      <c r="AL8" s="198">
        <v>85</v>
      </c>
      <c r="AM8" s="196">
        <v>76</v>
      </c>
      <c r="AN8" s="197">
        <v>80</v>
      </c>
      <c r="AO8" s="197">
        <v>60</v>
      </c>
      <c r="AP8" s="197">
        <v>61</v>
      </c>
      <c r="AQ8" s="198">
        <v>76</v>
      </c>
      <c r="AR8" s="196">
        <v>95</v>
      </c>
      <c r="AS8" s="197">
        <v>100</v>
      </c>
      <c r="AT8" s="197">
        <v>60</v>
      </c>
      <c r="AU8" s="197">
        <v>62</v>
      </c>
      <c r="AV8" s="198">
        <v>88</v>
      </c>
      <c r="AW8" s="196">
        <f t="shared" ref="AW8:BA9" si="8">AVERAGE(AH8,AM8,AR8)</f>
        <v>82.666666666666671</v>
      </c>
      <c r="AX8" s="197">
        <f t="shared" si="8"/>
        <v>89</v>
      </c>
      <c r="AY8" s="197">
        <f t="shared" si="8"/>
        <v>65</v>
      </c>
      <c r="AZ8" s="197">
        <f t="shared" si="8"/>
        <v>66</v>
      </c>
      <c r="BA8" s="198">
        <f t="shared" si="8"/>
        <v>83</v>
      </c>
      <c r="BB8" s="196">
        <v>76</v>
      </c>
      <c r="BC8" s="197">
        <v>75</v>
      </c>
      <c r="BD8" s="197">
        <v>55</v>
      </c>
      <c r="BE8" s="197">
        <v>56</v>
      </c>
      <c r="BF8" s="198">
        <v>71</v>
      </c>
      <c r="BG8" s="236">
        <f t="shared" si="7"/>
        <v>37077</v>
      </c>
      <c r="BH8">
        <v>73</v>
      </c>
      <c r="BI8" s="144">
        <v>-4</v>
      </c>
      <c r="BJ8" s="159">
        <v>95</v>
      </c>
      <c r="BK8" s="144">
        <v>8</v>
      </c>
      <c r="BL8" s="159">
        <v>91</v>
      </c>
      <c r="BM8" s="144">
        <v>8</v>
      </c>
      <c r="BN8" s="134">
        <v>98</v>
      </c>
      <c r="BO8" s="144">
        <v>0</v>
      </c>
      <c r="BP8" s="178"/>
      <c r="BQ8" s="49"/>
      <c r="BY8" s="83"/>
      <c r="CB8" s="83"/>
      <c r="CE8" s="83"/>
    </row>
    <row r="9" spans="1:83" x14ac:dyDescent="0.2">
      <c r="A9" s="103">
        <v>37078</v>
      </c>
      <c r="B9" s="171">
        <v>76</v>
      </c>
      <c r="C9" s="172">
        <v>46</v>
      </c>
      <c r="D9" s="171">
        <v>79</v>
      </c>
      <c r="E9" s="172">
        <v>50</v>
      </c>
      <c r="F9" s="252"/>
      <c r="G9" s="172">
        <v>91</v>
      </c>
      <c r="H9" s="173">
        <v>46</v>
      </c>
      <c r="I9" s="211">
        <v>81</v>
      </c>
      <c r="J9" s="211">
        <v>42</v>
      </c>
      <c r="K9" s="211">
        <v>77</v>
      </c>
      <c r="L9" s="211">
        <v>47</v>
      </c>
      <c r="M9" s="238">
        <f t="shared" si="0"/>
        <v>-3</v>
      </c>
      <c r="N9" s="238">
        <f t="shared" si="1"/>
        <v>-1</v>
      </c>
      <c r="O9" s="238">
        <f t="shared" si="2"/>
        <v>10</v>
      </c>
      <c r="P9" s="238">
        <f t="shared" si="3"/>
        <v>-4</v>
      </c>
      <c r="Q9" s="238">
        <f t="shared" si="4"/>
        <v>-15</v>
      </c>
      <c r="R9" s="236">
        <f t="shared" si="5"/>
        <v>37078</v>
      </c>
      <c r="S9" s="199">
        <v>81</v>
      </c>
      <c r="T9" s="197">
        <v>81</v>
      </c>
      <c r="U9" s="197">
        <v>95</v>
      </c>
      <c r="V9" s="197">
        <v>84</v>
      </c>
      <c r="W9" s="198">
        <v>84</v>
      </c>
      <c r="X9" s="196">
        <v>93</v>
      </c>
      <c r="Y9" s="197">
        <v>98</v>
      </c>
      <c r="Z9" s="197">
        <v>98</v>
      </c>
      <c r="AA9" s="197">
        <v>91</v>
      </c>
      <c r="AB9" s="198">
        <v>92</v>
      </c>
      <c r="AC9" s="196">
        <v>86</v>
      </c>
      <c r="AD9" s="197">
        <v>90</v>
      </c>
      <c r="AE9" s="197">
        <v>97</v>
      </c>
      <c r="AF9" s="197">
        <v>81</v>
      </c>
      <c r="AG9" s="198">
        <v>77</v>
      </c>
      <c r="AH9" s="196">
        <v>80</v>
      </c>
      <c r="AI9" s="197">
        <v>90</v>
      </c>
      <c r="AJ9" s="197">
        <v>84</v>
      </c>
      <c r="AK9" s="197">
        <v>86</v>
      </c>
      <c r="AL9" s="198">
        <v>90</v>
      </c>
      <c r="AM9" s="196">
        <v>79</v>
      </c>
      <c r="AN9" s="197">
        <v>83</v>
      </c>
      <c r="AO9" s="197">
        <v>70</v>
      </c>
      <c r="AP9" s="197">
        <v>72</v>
      </c>
      <c r="AQ9" s="198">
        <v>85</v>
      </c>
      <c r="AR9" s="196">
        <v>98</v>
      </c>
      <c r="AS9" s="197">
        <v>103</v>
      </c>
      <c r="AT9" s="197">
        <v>70</v>
      </c>
      <c r="AU9" s="197">
        <v>73</v>
      </c>
      <c r="AV9" s="198">
        <v>95</v>
      </c>
      <c r="AW9" s="196">
        <f t="shared" si="8"/>
        <v>85.666666666666671</v>
      </c>
      <c r="AX9" s="197">
        <f t="shared" si="8"/>
        <v>92</v>
      </c>
      <c r="AY9" s="197">
        <f t="shared" si="8"/>
        <v>74.666666666666671</v>
      </c>
      <c r="AZ9" s="197">
        <f t="shared" si="8"/>
        <v>77</v>
      </c>
      <c r="BA9" s="198">
        <f t="shared" si="8"/>
        <v>90</v>
      </c>
      <c r="BB9" s="196">
        <v>86</v>
      </c>
      <c r="BC9" s="197">
        <v>90.8</v>
      </c>
      <c r="BD9" s="197">
        <v>83.5</v>
      </c>
      <c r="BE9" s="197">
        <v>81</v>
      </c>
      <c r="BF9" s="198">
        <v>88.5</v>
      </c>
      <c r="BG9" s="236">
        <f t="shared" si="7"/>
        <v>37078</v>
      </c>
      <c r="BH9">
        <v>77</v>
      </c>
      <c r="BI9" s="144">
        <v>-2</v>
      </c>
      <c r="BJ9" s="209">
        <v>91</v>
      </c>
      <c r="BK9" s="144">
        <v>3</v>
      </c>
      <c r="BL9" s="209">
        <v>83</v>
      </c>
      <c r="BM9" s="144">
        <v>2</v>
      </c>
      <c r="BN9" s="134">
        <v>89</v>
      </c>
      <c r="BO9" s="144">
        <v>-10</v>
      </c>
      <c r="BP9" s="178"/>
      <c r="BQ9" s="49"/>
      <c r="BY9" s="83"/>
      <c r="CB9" s="83"/>
      <c r="CE9" s="83"/>
    </row>
    <row r="10" spans="1:83" x14ac:dyDescent="0.2">
      <c r="A10" s="103">
        <v>37079</v>
      </c>
      <c r="B10" s="171">
        <v>76</v>
      </c>
      <c r="C10" s="172">
        <v>46</v>
      </c>
      <c r="D10" s="171">
        <v>79</v>
      </c>
      <c r="E10" s="172">
        <v>50</v>
      </c>
      <c r="F10" s="252"/>
      <c r="G10" s="172">
        <v>91</v>
      </c>
      <c r="H10" s="173">
        <v>46</v>
      </c>
      <c r="I10" s="211">
        <v>81</v>
      </c>
      <c r="J10" s="211">
        <v>42</v>
      </c>
      <c r="K10" s="211">
        <v>77</v>
      </c>
      <c r="L10" s="211">
        <v>47</v>
      </c>
      <c r="M10" s="238">
        <f t="shared" si="0"/>
        <v>-3</v>
      </c>
      <c r="N10" s="238">
        <f t="shared" si="1"/>
        <v>-1</v>
      </c>
      <c r="O10" s="238">
        <f t="shared" si="2"/>
        <v>10</v>
      </c>
      <c r="P10" s="238">
        <f t="shared" si="3"/>
        <v>-4</v>
      </c>
      <c r="Q10" s="238">
        <f t="shared" si="4"/>
        <v>-15</v>
      </c>
      <c r="R10" s="236">
        <f t="shared" si="5"/>
        <v>37079</v>
      </c>
      <c r="S10" s="199"/>
      <c r="T10" s="197"/>
      <c r="U10" s="197"/>
      <c r="V10" s="197"/>
      <c r="W10" s="198"/>
      <c r="X10" s="196"/>
      <c r="Y10" s="197"/>
      <c r="Z10" s="197"/>
      <c r="AA10" s="197"/>
      <c r="AB10" s="198"/>
      <c r="AC10" s="196">
        <v>86</v>
      </c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236">
        <f t="shared" si="7"/>
        <v>37079</v>
      </c>
      <c r="BH10">
        <v>82</v>
      </c>
      <c r="BI10" s="144">
        <v>0</v>
      </c>
      <c r="BJ10" s="159">
        <v>93</v>
      </c>
      <c r="BK10" s="144">
        <v>6</v>
      </c>
      <c r="BL10" s="159">
        <v>87</v>
      </c>
      <c r="BM10" s="144">
        <v>3</v>
      </c>
      <c r="BN10" s="134">
        <v>99</v>
      </c>
      <c r="BO10" s="144">
        <v>-2</v>
      </c>
      <c r="BP10" s="178"/>
      <c r="BQ10" s="49"/>
      <c r="BY10" s="83"/>
      <c r="CB10" s="83"/>
      <c r="CE10" s="83"/>
    </row>
    <row r="11" spans="1:83" x14ac:dyDescent="0.2">
      <c r="A11" s="103">
        <v>37080</v>
      </c>
      <c r="B11" s="171"/>
      <c r="C11" s="172">
        <v>55</v>
      </c>
      <c r="D11" s="171"/>
      <c r="E11" s="172">
        <v>58</v>
      </c>
      <c r="F11" s="252"/>
      <c r="G11" s="172"/>
      <c r="H11" s="173">
        <v>57</v>
      </c>
      <c r="I11" s="211"/>
      <c r="J11" s="211">
        <v>50</v>
      </c>
      <c r="K11" s="211"/>
      <c r="L11" s="211">
        <v>55.5</v>
      </c>
      <c r="M11" s="238"/>
      <c r="N11" s="238"/>
      <c r="O11" s="238"/>
      <c r="P11" s="238"/>
      <c r="Q11" s="238"/>
      <c r="R11" s="236">
        <f t="shared" si="5"/>
        <v>37080</v>
      </c>
      <c r="S11" s="199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236">
        <f t="shared" si="7"/>
        <v>37080</v>
      </c>
      <c r="BH11" s="16">
        <v>86</v>
      </c>
      <c r="BI11" s="229">
        <v>4</v>
      </c>
      <c r="BJ11" s="230">
        <v>96</v>
      </c>
      <c r="BK11" s="229">
        <v>7</v>
      </c>
      <c r="BL11" s="230">
        <v>86</v>
      </c>
      <c r="BM11" s="229">
        <v>1</v>
      </c>
      <c r="BN11" s="231">
        <v>96</v>
      </c>
      <c r="BO11" s="229">
        <v>-4</v>
      </c>
      <c r="BP11" s="232"/>
      <c r="BQ11" s="234"/>
      <c r="BR11" s="16"/>
      <c r="BY11" s="83"/>
      <c r="CB11" s="83"/>
      <c r="CE11" s="83"/>
    </row>
    <row r="12" spans="1:83" x14ac:dyDescent="0.2">
      <c r="A12" s="103">
        <v>37081</v>
      </c>
      <c r="B12" s="171">
        <v>73.25</v>
      </c>
      <c r="C12" s="172">
        <v>55</v>
      </c>
      <c r="D12" s="171">
        <v>75.5</v>
      </c>
      <c r="E12" s="172">
        <v>58</v>
      </c>
      <c r="F12" s="252"/>
      <c r="G12" s="172">
        <v>89</v>
      </c>
      <c r="H12" s="173">
        <v>57</v>
      </c>
      <c r="I12" s="211">
        <v>79</v>
      </c>
      <c r="J12" s="211">
        <v>50</v>
      </c>
      <c r="K12" s="211">
        <v>76</v>
      </c>
      <c r="L12" s="211">
        <v>55.5</v>
      </c>
      <c r="M12" s="238">
        <f>+B12-D12</f>
        <v>-2.25</v>
      </c>
      <c r="N12" s="238">
        <f>+B12-K12</f>
        <v>-2.75</v>
      </c>
      <c r="O12" s="238">
        <f>+G12-I12</f>
        <v>10</v>
      </c>
      <c r="P12" s="238">
        <f>+K12-I12</f>
        <v>-3</v>
      </c>
      <c r="Q12" s="238">
        <f>+B12-G12</f>
        <v>-15.75</v>
      </c>
      <c r="R12" s="236">
        <f t="shared" si="5"/>
        <v>37081</v>
      </c>
      <c r="S12" s="199">
        <v>80</v>
      </c>
      <c r="T12" s="197">
        <v>80</v>
      </c>
      <c r="U12" s="197">
        <v>90</v>
      </c>
      <c r="V12" s="197">
        <v>82</v>
      </c>
      <c r="W12" s="198">
        <v>82</v>
      </c>
      <c r="X12" s="196">
        <v>93</v>
      </c>
      <c r="Y12" s="197">
        <v>95</v>
      </c>
      <c r="Z12" s="197">
        <v>98</v>
      </c>
      <c r="AA12" s="197">
        <v>91</v>
      </c>
      <c r="AB12" s="198">
        <v>92</v>
      </c>
      <c r="AC12" s="196">
        <v>86</v>
      </c>
      <c r="AD12" s="197">
        <v>90</v>
      </c>
      <c r="AE12" s="197">
        <v>86</v>
      </c>
      <c r="AF12" s="197">
        <v>85</v>
      </c>
      <c r="AG12" s="198">
        <v>90</v>
      </c>
      <c r="AH12" s="196">
        <v>86</v>
      </c>
      <c r="AI12" s="197">
        <v>82</v>
      </c>
      <c r="AJ12" s="197">
        <v>85</v>
      </c>
      <c r="AK12" s="197">
        <v>86</v>
      </c>
      <c r="AL12" s="198">
        <v>88</v>
      </c>
      <c r="AM12" s="196">
        <v>84</v>
      </c>
      <c r="AN12" s="197">
        <v>80.5</v>
      </c>
      <c r="AO12" s="197">
        <v>70</v>
      </c>
      <c r="AP12" s="197">
        <v>72</v>
      </c>
      <c r="AQ12" s="198">
        <v>85</v>
      </c>
      <c r="AR12" s="196">
        <v>105</v>
      </c>
      <c r="AS12" s="197">
        <v>101</v>
      </c>
      <c r="AT12" s="197">
        <v>70</v>
      </c>
      <c r="AU12" s="197">
        <v>73</v>
      </c>
      <c r="AV12" s="198">
        <v>106</v>
      </c>
      <c r="AW12" s="196">
        <f t="shared" ref="AW12:BA14" si="9">AVERAGE(AH12,AM12,AR12)</f>
        <v>91.666666666666671</v>
      </c>
      <c r="AX12" s="197">
        <f t="shared" si="9"/>
        <v>87.833333333333329</v>
      </c>
      <c r="AY12" s="197">
        <f t="shared" si="9"/>
        <v>75</v>
      </c>
      <c r="AZ12" s="197">
        <f t="shared" si="9"/>
        <v>77</v>
      </c>
      <c r="BA12" s="198">
        <f t="shared" si="9"/>
        <v>93</v>
      </c>
      <c r="BB12" s="196">
        <v>89</v>
      </c>
      <c r="BC12" s="197">
        <v>88</v>
      </c>
      <c r="BD12" s="197">
        <v>83</v>
      </c>
      <c r="BE12" s="197" t="s">
        <v>519</v>
      </c>
      <c r="BF12" s="198">
        <v>90.5</v>
      </c>
      <c r="BG12" s="236">
        <f t="shared" si="7"/>
        <v>37081</v>
      </c>
      <c r="BH12">
        <v>90</v>
      </c>
      <c r="BI12" s="144">
        <v>7</v>
      </c>
      <c r="BJ12" s="209">
        <v>87</v>
      </c>
      <c r="BK12" s="144">
        <v>0</v>
      </c>
      <c r="BL12" s="209">
        <v>80</v>
      </c>
      <c r="BM12" s="144">
        <v>-3</v>
      </c>
      <c r="BN12" s="134">
        <v>99</v>
      </c>
      <c r="BO12" s="144">
        <v>-2</v>
      </c>
      <c r="BP12" s="178"/>
      <c r="BQ12" s="49"/>
      <c r="BY12" s="83"/>
      <c r="CB12" s="83"/>
      <c r="CE12" s="83"/>
    </row>
    <row r="13" spans="1:83" x14ac:dyDescent="0.2">
      <c r="A13" s="103">
        <v>37082</v>
      </c>
      <c r="B13" s="171">
        <v>69</v>
      </c>
      <c r="C13" s="172">
        <v>39.5</v>
      </c>
      <c r="D13" s="171">
        <v>71</v>
      </c>
      <c r="E13" s="172">
        <v>40</v>
      </c>
      <c r="F13" s="252"/>
      <c r="G13" s="172">
        <v>79</v>
      </c>
      <c r="H13" s="173">
        <v>38</v>
      </c>
      <c r="I13" s="211">
        <v>71</v>
      </c>
      <c r="J13" s="211">
        <v>35</v>
      </c>
      <c r="K13" s="211">
        <v>72</v>
      </c>
      <c r="L13" s="211">
        <v>40</v>
      </c>
      <c r="M13" s="238">
        <f>+B13-D13</f>
        <v>-2</v>
      </c>
      <c r="N13" s="238">
        <f>+B13-K13</f>
        <v>-3</v>
      </c>
      <c r="O13" s="238">
        <f>+G13-I13</f>
        <v>8</v>
      </c>
      <c r="P13" s="238">
        <f>+K13-I13</f>
        <v>1</v>
      </c>
      <c r="Q13" s="238">
        <f>+B13-G13</f>
        <v>-10</v>
      </c>
      <c r="R13" s="236">
        <f t="shared" si="5"/>
        <v>37082</v>
      </c>
      <c r="S13" s="196">
        <v>75</v>
      </c>
      <c r="T13" s="197">
        <v>76</v>
      </c>
      <c r="U13" s="197">
        <v>84</v>
      </c>
      <c r="V13" s="197">
        <v>75</v>
      </c>
      <c r="W13" s="198">
        <v>75</v>
      </c>
      <c r="X13" s="196">
        <v>89</v>
      </c>
      <c r="Y13" s="197">
        <v>92</v>
      </c>
      <c r="Z13" s="197">
        <v>93</v>
      </c>
      <c r="AA13" s="197">
        <v>85</v>
      </c>
      <c r="AB13" s="198">
        <v>86</v>
      </c>
      <c r="AC13" s="196">
        <v>81</v>
      </c>
      <c r="AD13" s="197">
        <v>85</v>
      </c>
      <c r="AE13" s="197">
        <v>86</v>
      </c>
      <c r="AF13" s="197">
        <v>79</v>
      </c>
      <c r="AG13" s="198">
        <v>81</v>
      </c>
      <c r="AH13" s="196">
        <v>81</v>
      </c>
      <c r="AI13" s="197">
        <v>77</v>
      </c>
      <c r="AJ13" s="197">
        <v>75</v>
      </c>
      <c r="AK13" s="197">
        <v>77</v>
      </c>
      <c r="AL13" s="198">
        <v>81</v>
      </c>
      <c r="AM13" s="196">
        <v>80</v>
      </c>
      <c r="AN13" s="197">
        <v>76.5</v>
      </c>
      <c r="AO13" s="197">
        <v>67</v>
      </c>
      <c r="AP13" s="197">
        <v>67</v>
      </c>
      <c r="AQ13" s="198">
        <v>82</v>
      </c>
      <c r="AR13" s="196">
        <v>97</v>
      </c>
      <c r="AS13" s="197">
        <v>93</v>
      </c>
      <c r="AT13" s="197">
        <v>67</v>
      </c>
      <c r="AU13" s="197">
        <v>69</v>
      </c>
      <c r="AV13" s="198">
        <v>95</v>
      </c>
      <c r="AW13" s="196">
        <f t="shared" si="9"/>
        <v>86</v>
      </c>
      <c r="AX13" s="197">
        <f t="shared" si="9"/>
        <v>82.166666666666671</v>
      </c>
      <c r="AY13" s="197">
        <f t="shared" si="9"/>
        <v>69.666666666666671</v>
      </c>
      <c r="AZ13" s="197">
        <f t="shared" si="9"/>
        <v>71</v>
      </c>
      <c r="BA13" s="198">
        <f t="shared" si="9"/>
        <v>86</v>
      </c>
      <c r="BB13" s="196">
        <v>83.75</v>
      </c>
      <c r="BC13" s="197">
        <v>83</v>
      </c>
      <c r="BD13" s="197">
        <v>78.7</v>
      </c>
      <c r="BE13" s="197">
        <v>75</v>
      </c>
      <c r="BF13" s="198">
        <v>83.25</v>
      </c>
      <c r="BG13" s="236">
        <f t="shared" si="7"/>
        <v>37082</v>
      </c>
      <c r="BH13">
        <v>82</v>
      </c>
      <c r="BI13" s="144">
        <v>3</v>
      </c>
      <c r="BJ13" s="159">
        <v>82</v>
      </c>
      <c r="BK13" s="144">
        <v>-3</v>
      </c>
      <c r="BL13" s="159">
        <v>80</v>
      </c>
      <c r="BM13" s="144">
        <v>-4</v>
      </c>
      <c r="BN13" s="134">
        <v>100</v>
      </c>
      <c r="BO13" s="144">
        <v>-3</v>
      </c>
      <c r="BP13" s="178"/>
      <c r="BQ13" s="49"/>
    </row>
    <row r="14" spans="1:83" x14ac:dyDescent="0.2">
      <c r="A14" s="103">
        <v>37083</v>
      </c>
      <c r="B14" s="171">
        <v>68.5</v>
      </c>
      <c r="C14" s="172">
        <v>34.75</v>
      </c>
      <c r="D14" s="171">
        <v>69.75</v>
      </c>
      <c r="E14" s="172">
        <v>34.75</v>
      </c>
      <c r="F14" s="252"/>
      <c r="G14" s="172">
        <v>72.400000000000006</v>
      </c>
      <c r="H14" s="173">
        <v>30</v>
      </c>
      <c r="I14" s="211">
        <v>61.44</v>
      </c>
      <c r="J14" s="211">
        <v>28.43</v>
      </c>
      <c r="K14" s="211">
        <v>60.84</v>
      </c>
      <c r="L14" s="211">
        <v>33.68</v>
      </c>
      <c r="M14" s="238">
        <f>+B14-D14</f>
        <v>-1.25</v>
      </c>
      <c r="N14" s="238">
        <f>+B14-K14</f>
        <v>7.6599999999999966</v>
      </c>
      <c r="O14" s="238">
        <f>+G14-I14</f>
        <v>10.960000000000008</v>
      </c>
      <c r="P14" s="238">
        <f>+K14-I14</f>
        <v>-0.59999999999999432</v>
      </c>
      <c r="Q14" s="238">
        <f>+B14-G14</f>
        <v>-3.9000000000000057</v>
      </c>
      <c r="R14" s="236">
        <f t="shared" si="5"/>
        <v>37083</v>
      </c>
      <c r="S14" s="196">
        <v>67</v>
      </c>
      <c r="T14" s="197">
        <v>67</v>
      </c>
      <c r="U14" s="197">
        <v>74</v>
      </c>
      <c r="V14" s="197">
        <v>66</v>
      </c>
      <c r="W14" s="198">
        <v>67</v>
      </c>
      <c r="X14" s="196">
        <v>85</v>
      </c>
      <c r="Y14" s="197">
        <v>88</v>
      </c>
      <c r="Z14" s="197">
        <v>89</v>
      </c>
      <c r="AA14" s="197">
        <v>79.5</v>
      </c>
      <c r="AB14" s="198">
        <v>81</v>
      </c>
      <c r="AC14" s="196">
        <v>79</v>
      </c>
      <c r="AD14" s="197">
        <v>83</v>
      </c>
      <c r="AE14" s="197">
        <v>78</v>
      </c>
      <c r="AF14" s="197">
        <v>74.25</v>
      </c>
      <c r="AG14" s="198">
        <v>80</v>
      </c>
      <c r="AH14" s="196">
        <v>79</v>
      </c>
      <c r="AI14" s="197">
        <v>75</v>
      </c>
      <c r="AJ14" s="197">
        <v>70</v>
      </c>
      <c r="AK14" s="197">
        <v>72</v>
      </c>
      <c r="AL14" s="198">
        <v>75</v>
      </c>
      <c r="AM14" s="196">
        <v>80</v>
      </c>
      <c r="AN14" s="197">
        <v>76.5</v>
      </c>
      <c r="AO14" s="197">
        <v>63</v>
      </c>
      <c r="AP14" s="197">
        <v>62</v>
      </c>
      <c r="AQ14" s="198">
        <v>76</v>
      </c>
      <c r="AR14" s="196">
        <v>94</v>
      </c>
      <c r="AS14" s="197">
        <v>90</v>
      </c>
      <c r="AT14" s="197">
        <v>63</v>
      </c>
      <c r="AU14" s="197">
        <v>64</v>
      </c>
      <c r="AV14" s="198">
        <v>89</v>
      </c>
      <c r="AW14" s="196">
        <v>84.3</v>
      </c>
      <c r="AX14" s="197">
        <f t="shared" si="9"/>
        <v>80.5</v>
      </c>
      <c r="AY14" s="197">
        <v>65.3</v>
      </c>
      <c r="AZ14" s="197">
        <v>66</v>
      </c>
      <c r="BA14" s="198">
        <v>80</v>
      </c>
      <c r="BB14" s="196">
        <v>80.599999999999994</v>
      </c>
      <c r="BC14" s="197">
        <v>79.900000000000006</v>
      </c>
      <c r="BD14" s="197">
        <v>72.8</v>
      </c>
      <c r="BE14" s="197">
        <v>69.599999999999994</v>
      </c>
      <c r="BF14" s="198">
        <v>78</v>
      </c>
      <c r="BG14" s="236">
        <f t="shared" si="7"/>
        <v>37083</v>
      </c>
      <c r="BH14">
        <v>84</v>
      </c>
      <c r="BI14" s="144">
        <v>2</v>
      </c>
      <c r="BJ14" s="159">
        <v>79</v>
      </c>
      <c r="BK14" s="144">
        <v>-5</v>
      </c>
      <c r="BL14" s="159">
        <v>80</v>
      </c>
      <c r="BM14" s="144">
        <v>-5</v>
      </c>
      <c r="BN14" s="134">
        <v>104</v>
      </c>
      <c r="BO14" s="144">
        <v>1</v>
      </c>
      <c r="BP14" s="178"/>
      <c r="BQ14" s="49"/>
    </row>
    <row r="15" spans="1:83" x14ac:dyDescent="0.2">
      <c r="A15" s="103">
        <v>37084</v>
      </c>
      <c r="B15" s="171">
        <v>57.5</v>
      </c>
      <c r="C15" s="172">
        <v>28</v>
      </c>
      <c r="D15" s="171">
        <v>57.5</v>
      </c>
      <c r="E15" s="172">
        <v>30</v>
      </c>
      <c r="F15" s="252"/>
      <c r="G15" s="172">
        <v>62</v>
      </c>
      <c r="H15" s="173">
        <v>23</v>
      </c>
      <c r="I15" s="211">
        <v>54</v>
      </c>
      <c r="J15" s="211">
        <v>24</v>
      </c>
      <c r="K15" s="211">
        <v>52.25</v>
      </c>
      <c r="L15" s="211">
        <v>28</v>
      </c>
      <c r="M15" s="238">
        <f>+B15-D15</f>
        <v>0</v>
      </c>
      <c r="N15" s="238">
        <f>+B15-K15</f>
        <v>5.25</v>
      </c>
      <c r="O15" s="238">
        <f>+G15-I15</f>
        <v>8</v>
      </c>
      <c r="P15" s="238">
        <f>+K15-I15</f>
        <v>-1.75</v>
      </c>
      <c r="Q15" s="238">
        <f>+B15-G15</f>
        <v>-4.5</v>
      </c>
      <c r="R15" s="236">
        <f t="shared" si="5"/>
        <v>37084</v>
      </c>
      <c r="S15" s="196">
        <v>65</v>
      </c>
      <c r="T15" s="197">
        <v>65</v>
      </c>
      <c r="U15" s="197">
        <v>74</v>
      </c>
      <c r="V15" s="197">
        <v>65</v>
      </c>
      <c r="W15" s="198">
        <v>66</v>
      </c>
      <c r="X15" s="196">
        <v>82</v>
      </c>
      <c r="Y15" s="197">
        <v>85</v>
      </c>
      <c r="Z15" s="197">
        <v>87</v>
      </c>
      <c r="AA15" s="197">
        <v>79</v>
      </c>
      <c r="AB15" s="198">
        <v>80</v>
      </c>
      <c r="AC15" s="196">
        <v>77</v>
      </c>
      <c r="AD15" s="197">
        <v>80</v>
      </c>
      <c r="AE15" s="197">
        <v>77</v>
      </c>
      <c r="AF15" s="197">
        <v>72</v>
      </c>
      <c r="AG15" s="198">
        <v>76.5</v>
      </c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>
        <v>83</v>
      </c>
      <c r="AX15" s="197">
        <v>79</v>
      </c>
      <c r="AY15" s="197">
        <v>63</v>
      </c>
      <c r="AZ15" s="197">
        <v>66</v>
      </c>
      <c r="BA15" s="198">
        <v>76</v>
      </c>
      <c r="BB15" s="196"/>
      <c r="BC15" s="197"/>
      <c r="BD15" s="197"/>
      <c r="BE15" s="197"/>
      <c r="BF15" s="198"/>
      <c r="BG15" s="236">
        <f t="shared" si="7"/>
        <v>37084</v>
      </c>
      <c r="BH15">
        <v>83</v>
      </c>
      <c r="BI15" s="144">
        <v>2</v>
      </c>
      <c r="BJ15" s="159">
        <v>86</v>
      </c>
      <c r="BK15" s="144">
        <v>-3</v>
      </c>
      <c r="BL15" s="159">
        <v>87</v>
      </c>
      <c r="BM15" s="144">
        <v>-3</v>
      </c>
      <c r="BN15" s="134">
        <v>105</v>
      </c>
      <c r="BO15" s="144">
        <v>0</v>
      </c>
      <c r="BP15" s="178"/>
      <c r="BQ15" s="49"/>
      <c r="BY15" s="83"/>
      <c r="CB15" s="83"/>
      <c r="CE15" s="83"/>
    </row>
    <row r="16" spans="1:83" x14ac:dyDescent="0.2">
      <c r="A16" s="103">
        <v>37085</v>
      </c>
      <c r="B16" s="171">
        <v>42.5</v>
      </c>
      <c r="C16" s="172">
        <v>23.5</v>
      </c>
      <c r="D16" s="171">
        <v>42.5</v>
      </c>
      <c r="E16" s="172">
        <v>25.5</v>
      </c>
      <c r="F16" s="252"/>
      <c r="G16" s="172">
        <v>48</v>
      </c>
      <c r="H16" s="173">
        <v>19</v>
      </c>
      <c r="I16" s="211">
        <v>43</v>
      </c>
      <c r="J16" s="211">
        <v>20</v>
      </c>
      <c r="K16" s="211">
        <v>43</v>
      </c>
      <c r="L16" s="211">
        <v>24</v>
      </c>
      <c r="M16" s="238">
        <f>+B16-D16</f>
        <v>0</v>
      </c>
      <c r="N16" s="238">
        <f>+B16-K16</f>
        <v>-0.5</v>
      </c>
      <c r="O16" s="238">
        <f>+G16-I16</f>
        <v>5</v>
      </c>
      <c r="P16" s="238">
        <f>+K16-I16</f>
        <v>0</v>
      </c>
      <c r="Q16" s="238">
        <f>+B16-G16</f>
        <v>-5.5</v>
      </c>
      <c r="R16" s="236">
        <f t="shared" si="5"/>
        <v>37085</v>
      </c>
      <c r="S16" s="196">
        <v>60</v>
      </c>
      <c r="T16" s="197">
        <v>60</v>
      </c>
      <c r="U16" s="197">
        <v>70</v>
      </c>
      <c r="V16" s="197">
        <v>47</v>
      </c>
      <c r="W16" s="198">
        <v>46</v>
      </c>
      <c r="X16" s="196">
        <v>80</v>
      </c>
      <c r="Y16" s="197">
        <v>83</v>
      </c>
      <c r="Z16" s="197">
        <v>85</v>
      </c>
      <c r="AA16" s="197">
        <v>74</v>
      </c>
      <c r="AB16" s="198">
        <v>75</v>
      </c>
      <c r="AC16" s="196">
        <v>75</v>
      </c>
      <c r="AD16" s="197">
        <v>78</v>
      </c>
      <c r="AE16" s="197">
        <v>74</v>
      </c>
      <c r="AF16" s="197">
        <v>71</v>
      </c>
      <c r="AG16" s="198">
        <v>75</v>
      </c>
      <c r="AH16" s="196">
        <v>70</v>
      </c>
      <c r="AI16" s="197">
        <v>66</v>
      </c>
      <c r="AJ16" s="197">
        <v>66</v>
      </c>
      <c r="AK16" s="197">
        <v>68</v>
      </c>
      <c r="AL16" s="198">
        <v>70</v>
      </c>
      <c r="AM16" s="196">
        <v>73</v>
      </c>
      <c r="AN16" s="197">
        <v>68</v>
      </c>
      <c r="AO16" s="197">
        <v>57</v>
      </c>
      <c r="AP16" s="197">
        <v>59</v>
      </c>
      <c r="AQ16" s="198">
        <v>70</v>
      </c>
      <c r="AR16" s="196">
        <v>89</v>
      </c>
      <c r="AS16" s="197">
        <v>85</v>
      </c>
      <c r="AT16" s="197">
        <v>57</v>
      </c>
      <c r="AU16" s="197">
        <v>60</v>
      </c>
      <c r="AV16" s="198">
        <v>78</v>
      </c>
      <c r="AW16" s="196">
        <f>AVERAGE(AH16,AM16,AR16)</f>
        <v>77.333333333333329</v>
      </c>
      <c r="AX16" s="197">
        <f>AVERAGE(AI16,AN16,AS16)</f>
        <v>73</v>
      </c>
      <c r="AY16" s="197">
        <f>AVERAGE(AJ16,AO16,AT16)</f>
        <v>60</v>
      </c>
      <c r="AZ16" s="197">
        <f>AVERAGE(AK16,AP16,AU16)</f>
        <v>62.333333333333336</v>
      </c>
      <c r="BA16" s="198">
        <f>AVERAGE(AL16,AQ16,AV16)</f>
        <v>72.666666666666671</v>
      </c>
      <c r="BB16" s="196"/>
      <c r="BC16" s="197"/>
      <c r="BD16" s="197"/>
      <c r="BE16" s="197"/>
      <c r="BF16" s="198"/>
      <c r="BG16" s="236">
        <f t="shared" si="7"/>
        <v>37085</v>
      </c>
      <c r="BH16">
        <v>78</v>
      </c>
      <c r="BI16" s="144">
        <v>-2</v>
      </c>
      <c r="BJ16" s="159">
        <v>92</v>
      </c>
      <c r="BK16" s="144">
        <v>0</v>
      </c>
      <c r="BL16" s="159">
        <v>87</v>
      </c>
      <c r="BM16" s="144">
        <v>-1</v>
      </c>
      <c r="BN16" s="134">
        <v>108</v>
      </c>
      <c r="BO16" s="144">
        <v>4</v>
      </c>
      <c r="BP16" s="178"/>
      <c r="BQ16" s="49"/>
    </row>
    <row r="17" spans="1:70" x14ac:dyDescent="0.2">
      <c r="A17" s="103">
        <v>37086</v>
      </c>
      <c r="B17" s="171">
        <v>42.5</v>
      </c>
      <c r="C17" s="172">
        <v>23.5</v>
      </c>
      <c r="D17" s="171">
        <v>42.5</v>
      </c>
      <c r="E17" s="172">
        <v>25.5</v>
      </c>
      <c r="F17" s="252"/>
      <c r="G17" s="172">
        <v>48</v>
      </c>
      <c r="H17" s="173">
        <v>19</v>
      </c>
      <c r="I17" s="211">
        <v>43</v>
      </c>
      <c r="J17" s="211">
        <v>20</v>
      </c>
      <c r="K17" s="211">
        <v>43</v>
      </c>
      <c r="L17" s="211">
        <v>24</v>
      </c>
      <c r="M17" s="238">
        <f t="shared" ref="M17:M22" si="10">+B17-D17</f>
        <v>0</v>
      </c>
      <c r="N17" s="238">
        <f t="shared" ref="N17:N22" si="11">+B17-K17</f>
        <v>-0.5</v>
      </c>
      <c r="O17" s="238">
        <f t="shared" ref="O17:O22" si="12">+G17-I17</f>
        <v>5</v>
      </c>
      <c r="P17" s="238">
        <f t="shared" ref="P17:P22" si="13">+K17-I17</f>
        <v>0</v>
      </c>
      <c r="Q17" s="238">
        <f t="shared" ref="Q17:Q22" si="14">+B17-G17</f>
        <v>-5.5</v>
      </c>
      <c r="R17" s="236">
        <f t="shared" si="5"/>
        <v>37086</v>
      </c>
      <c r="S17" s="196"/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236">
        <f t="shared" si="7"/>
        <v>37086</v>
      </c>
      <c r="BH17">
        <v>76</v>
      </c>
      <c r="BI17" s="144">
        <v>-3</v>
      </c>
      <c r="BJ17" s="159">
        <v>82</v>
      </c>
      <c r="BK17" s="144">
        <v>-4</v>
      </c>
      <c r="BL17" s="159">
        <v>83</v>
      </c>
      <c r="BM17" s="144">
        <v>-3</v>
      </c>
      <c r="BN17" s="134">
        <v>110</v>
      </c>
      <c r="BO17" s="144">
        <v>5</v>
      </c>
      <c r="BP17" s="178"/>
      <c r="BQ17" s="49"/>
    </row>
    <row r="18" spans="1:70" x14ac:dyDescent="0.2">
      <c r="A18" s="103">
        <v>37087</v>
      </c>
      <c r="B18" s="171"/>
      <c r="C18" s="172">
        <v>35</v>
      </c>
      <c r="D18" s="171"/>
      <c r="E18" s="172">
        <v>36</v>
      </c>
      <c r="F18" s="252"/>
      <c r="G18" s="172"/>
      <c r="H18" s="173">
        <v>35</v>
      </c>
      <c r="I18" s="211"/>
      <c r="J18" s="211">
        <v>32</v>
      </c>
      <c r="K18" s="211"/>
      <c r="L18" s="211">
        <v>36</v>
      </c>
      <c r="M18" s="238"/>
      <c r="N18" s="238"/>
      <c r="O18" s="238"/>
      <c r="P18" s="238"/>
      <c r="Q18" s="238"/>
      <c r="R18" s="236">
        <f t="shared" si="5"/>
        <v>37087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236">
        <f t="shared" si="7"/>
        <v>37087</v>
      </c>
      <c r="BH18" s="16">
        <v>64</v>
      </c>
      <c r="BI18" s="229">
        <v>-8</v>
      </c>
      <c r="BJ18" s="230">
        <v>80</v>
      </c>
      <c r="BK18" s="229">
        <v>-6</v>
      </c>
      <c r="BL18" s="230">
        <v>78</v>
      </c>
      <c r="BM18" s="229">
        <v>-5</v>
      </c>
      <c r="BN18" s="231">
        <v>107</v>
      </c>
      <c r="BO18" s="229">
        <v>2</v>
      </c>
      <c r="BP18" s="232"/>
      <c r="BQ18" s="234"/>
      <c r="BR18" s="16"/>
    </row>
    <row r="19" spans="1:70" x14ac:dyDescent="0.2">
      <c r="A19" s="103">
        <v>37088</v>
      </c>
      <c r="B19" s="171">
        <v>46.75</v>
      </c>
      <c r="C19" s="172">
        <v>35</v>
      </c>
      <c r="D19" s="171">
        <v>46.75</v>
      </c>
      <c r="E19" s="172">
        <v>36</v>
      </c>
      <c r="F19" s="252"/>
      <c r="G19" s="172">
        <v>55.5</v>
      </c>
      <c r="H19" s="173">
        <v>35</v>
      </c>
      <c r="I19" s="211">
        <v>47</v>
      </c>
      <c r="J19" s="211">
        <v>32</v>
      </c>
      <c r="K19" s="211">
        <v>46</v>
      </c>
      <c r="L19" s="211">
        <v>36</v>
      </c>
      <c r="M19" s="238">
        <f t="shared" si="10"/>
        <v>0</v>
      </c>
      <c r="N19" s="238">
        <f t="shared" si="11"/>
        <v>0.75</v>
      </c>
      <c r="O19" s="238">
        <f t="shared" si="12"/>
        <v>8.5</v>
      </c>
      <c r="P19" s="238">
        <f t="shared" si="13"/>
        <v>-1</v>
      </c>
      <c r="Q19" s="238">
        <f t="shared" si="14"/>
        <v>-8.75</v>
      </c>
      <c r="R19" s="236">
        <f t="shared" si="5"/>
        <v>37088</v>
      </c>
      <c r="S19" s="196">
        <v>54</v>
      </c>
      <c r="T19" s="197">
        <v>54</v>
      </c>
      <c r="U19" s="197">
        <v>64</v>
      </c>
      <c r="V19" s="197">
        <v>42</v>
      </c>
      <c r="W19" s="198">
        <v>42</v>
      </c>
      <c r="X19" s="196">
        <v>76</v>
      </c>
      <c r="Y19" s="197">
        <v>78</v>
      </c>
      <c r="Z19" s="197">
        <v>81</v>
      </c>
      <c r="AA19" s="197">
        <v>73</v>
      </c>
      <c r="AB19" s="198">
        <v>73</v>
      </c>
      <c r="AC19" s="196">
        <v>72</v>
      </c>
      <c r="AD19" s="197">
        <v>74</v>
      </c>
      <c r="AE19" s="197">
        <v>70</v>
      </c>
      <c r="AF19" s="197">
        <v>71</v>
      </c>
      <c r="AG19" s="198">
        <v>70</v>
      </c>
      <c r="AH19" s="196">
        <v>69</v>
      </c>
      <c r="AI19" s="197">
        <v>69</v>
      </c>
      <c r="AJ19" s="197">
        <v>59</v>
      </c>
      <c r="AK19" s="197">
        <v>60</v>
      </c>
      <c r="AL19" s="198">
        <v>62</v>
      </c>
      <c r="AM19" s="196">
        <v>65</v>
      </c>
      <c r="AN19" s="197">
        <v>65</v>
      </c>
      <c r="AO19" s="197">
        <v>54</v>
      </c>
      <c r="AP19" s="197">
        <v>52</v>
      </c>
      <c r="AQ19" s="198">
        <v>58</v>
      </c>
      <c r="AR19" s="196">
        <v>80</v>
      </c>
      <c r="AS19" s="197">
        <v>78</v>
      </c>
      <c r="AT19" s="197">
        <v>53</v>
      </c>
      <c r="AU19" s="197">
        <v>53</v>
      </c>
      <c r="AV19" s="198">
        <v>72</v>
      </c>
      <c r="AW19" s="196">
        <f t="shared" ref="AW19:BA20" si="15">AVERAGE(AH19,AM19,AR19)</f>
        <v>71.333333333333329</v>
      </c>
      <c r="AX19" s="197">
        <f t="shared" si="15"/>
        <v>70.666666666666671</v>
      </c>
      <c r="AY19" s="197">
        <f t="shared" si="15"/>
        <v>55.333333333333336</v>
      </c>
      <c r="AZ19" s="197">
        <f t="shared" si="15"/>
        <v>55</v>
      </c>
      <c r="BA19" s="198">
        <f t="shared" si="15"/>
        <v>64</v>
      </c>
      <c r="BB19" s="196"/>
      <c r="BC19" s="197"/>
      <c r="BD19" s="197"/>
      <c r="BE19" s="197"/>
      <c r="BF19" s="198"/>
      <c r="BG19" s="236">
        <f t="shared" si="7"/>
        <v>37088</v>
      </c>
      <c r="BH19">
        <v>67</v>
      </c>
      <c r="BI19" s="144">
        <v>-6</v>
      </c>
      <c r="BJ19" s="159">
        <v>75</v>
      </c>
      <c r="BK19" s="144">
        <v>-8</v>
      </c>
      <c r="BL19" s="159">
        <v>77</v>
      </c>
      <c r="BM19" s="144">
        <v>-5</v>
      </c>
      <c r="BN19" s="134">
        <v>105</v>
      </c>
      <c r="BO19" s="144">
        <v>-2</v>
      </c>
      <c r="BP19" s="178"/>
      <c r="BQ19" s="49"/>
    </row>
    <row r="20" spans="1:70" x14ac:dyDescent="0.2">
      <c r="A20" s="103">
        <v>37089</v>
      </c>
      <c r="B20" s="171">
        <v>41.75</v>
      </c>
      <c r="C20" s="172">
        <v>24</v>
      </c>
      <c r="D20" s="171">
        <v>41.5</v>
      </c>
      <c r="E20" s="172">
        <v>25</v>
      </c>
      <c r="F20" s="252"/>
      <c r="G20" s="172">
        <v>50</v>
      </c>
      <c r="H20" s="173">
        <v>23.5</v>
      </c>
      <c r="I20" s="211">
        <v>42</v>
      </c>
      <c r="J20" s="211">
        <v>21</v>
      </c>
      <c r="K20" s="211">
        <v>42</v>
      </c>
      <c r="L20" s="211">
        <v>25</v>
      </c>
      <c r="M20" s="238">
        <f t="shared" si="10"/>
        <v>0.25</v>
      </c>
      <c r="N20" s="238">
        <f t="shared" si="11"/>
        <v>-0.25</v>
      </c>
      <c r="O20" s="238">
        <f t="shared" si="12"/>
        <v>8</v>
      </c>
      <c r="P20" s="238">
        <f t="shared" si="13"/>
        <v>0</v>
      </c>
      <c r="Q20" s="238">
        <f t="shared" si="14"/>
        <v>-8.25</v>
      </c>
      <c r="R20" s="236">
        <f t="shared" si="5"/>
        <v>37089</v>
      </c>
      <c r="S20" s="196">
        <v>49.5</v>
      </c>
      <c r="T20" s="197">
        <v>49.5</v>
      </c>
      <c r="U20" s="197">
        <v>59</v>
      </c>
      <c r="V20" s="197">
        <v>51</v>
      </c>
      <c r="W20" s="198">
        <v>51</v>
      </c>
      <c r="X20" s="196">
        <v>72</v>
      </c>
      <c r="Y20" s="197">
        <v>74</v>
      </c>
      <c r="Z20" s="197">
        <v>79</v>
      </c>
      <c r="AA20" s="197">
        <v>70</v>
      </c>
      <c r="AB20" s="198">
        <v>71</v>
      </c>
      <c r="AC20" s="196">
        <v>65</v>
      </c>
      <c r="AD20" s="197">
        <v>69</v>
      </c>
      <c r="AE20" s="197">
        <v>65.5</v>
      </c>
      <c r="AF20" s="197">
        <v>64</v>
      </c>
      <c r="AG20" s="198">
        <v>69</v>
      </c>
      <c r="AH20" s="196">
        <v>62</v>
      </c>
      <c r="AI20" s="197">
        <v>58</v>
      </c>
      <c r="AJ20" s="197">
        <v>55</v>
      </c>
      <c r="AK20" s="197">
        <v>57</v>
      </c>
      <c r="AL20" s="198">
        <v>58</v>
      </c>
      <c r="AM20" s="196">
        <v>58</v>
      </c>
      <c r="AN20" s="197">
        <v>54.5</v>
      </c>
      <c r="AO20" s="197">
        <v>49</v>
      </c>
      <c r="AP20" s="197">
        <v>49</v>
      </c>
      <c r="AQ20" s="198">
        <v>55</v>
      </c>
      <c r="AR20" s="196">
        <v>81</v>
      </c>
      <c r="AS20" s="197">
        <v>77</v>
      </c>
      <c r="AT20" s="197">
        <v>49</v>
      </c>
      <c r="AU20" s="197">
        <v>50</v>
      </c>
      <c r="AV20" s="198">
        <v>70</v>
      </c>
      <c r="AW20" s="196">
        <f t="shared" si="15"/>
        <v>67</v>
      </c>
      <c r="AX20" s="197">
        <f t="shared" si="15"/>
        <v>63.166666666666664</v>
      </c>
      <c r="AY20" s="197">
        <f t="shared" si="15"/>
        <v>51</v>
      </c>
      <c r="AZ20" s="197">
        <f t="shared" si="15"/>
        <v>52</v>
      </c>
      <c r="BA20" s="198">
        <f t="shared" si="15"/>
        <v>61</v>
      </c>
      <c r="BB20" s="196"/>
      <c r="BC20" s="197"/>
      <c r="BD20" s="197"/>
      <c r="BE20" s="197"/>
      <c r="BF20" s="198"/>
      <c r="BG20" s="236">
        <f t="shared" si="7"/>
        <v>37089</v>
      </c>
      <c r="BH20">
        <v>67</v>
      </c>
      <c r="BI20" s="144">
        <v>-7</v>
      </c>
      <c r="BJ20" s="159">
        <v>83</v>
      </c>
      <c r="BK20" s="144">
        <v>-4</v>
      </c>
      <c r="BL20" s="159">
        <v>78</v>
      </c>
      <c r="BM20" s="144">
        <v>-5</v>
      </c>
      <c r="BN20" s="135">
        <v>102</v>
      </c>
      <c r="BO20" s="144">
        <v>-1</v>
      </c>
      <c r="BP20" s="179"/>
      <c r="BQ20" s="49"/>
    </row>
    <row r="21" spans="1:70" x14ac:dyDescent="0.2">
      <c r="A21" s="103">
        <v>37090</v>
      </c>
      <c r="B21" s="171">
        <v>37.5</v>
      </c>
      <c r="C21" s="172">
        <v>22.5</v>
      </c>
      <c r="D21" s="171">
        <v>37.75</v>
      </c>
      <c r="E21" s="172">
        <v>24.5</v>
      </c>
      <c r="F21" s="252"/>
      <c r="G21" s="172">
        <v>46</v>
      </c>
      <c r="H21" s="173">
        <v>20</v>
      </c>
      <c r="I21" s="211">
        <v>40</v>
      </c>
      <c r="J21" s="211">
        <v>21</v>
      </c>
      <c r="K21" s="211">
        <v>40</v>
      </c>
      <c r="L21" s="211">
        <v>25</v>
      </c>
      <c r="M21" s="238">
        <f t="shared" si="10"/>
        <v>-0.25</v>
      </c>
      <c r="N21" s="238">
        <f t="shared" si="11"/>
        <v>-2.5</v>
      </c>
      <c r="O21" s="238">
        <f t="shared" si="12"/>
        <v>6</v>
      </c>
      <c r="P21" s="238">
        <f t="shared" si="13"/>
        <v>0</v>
      </c>
      <c r="Q21" s="238">
        <f t="shared" si="14"/>
        <v>-8.5</v>
      </c>
      <c r="R21" s="236">
        <f t="shared" si="5"/>
        <v>37090</v>
      </c>
      <c r="S21" s="196">
        <v>54</v>
      </c>
      <c r="T21" s="197">
        <v>54</v>
      </c>
      <c r="U21" s="197">
        <v>62</v>
      </c>
      <c r="V21" s="197">
        <v>55</v>
      </c>
      <c r="W21" s="198">
        <v>55</v>
      </c>
      <c r="X21" s="196">
        <v>76</v>
      </c>
      <c r="Y21" s="197">
        <v>78</v>
      </c>
      <c r="Z21" s="197">
        <v>83</v>
      </c>
      <c r="AA21" s="197">
        <v>74</v>
      </c>
      <c r="AB21" s="198">
        <v>76</v>
      </c>
      <c r="AC21" s="196">
        <v>70</v>
      </c>
      <c r="AD21" s="197">
        <v>73</v>
      </c>
      <c r="AE21" s="197">
        <v>69</v>
      </c>
      <c r="AF21" s="197">
        <v>67</v>
      </c>
      <c r="AG21" s="198">
        <v>69</v>
      </c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>
        <v>69</v>
      </c>
      <c r="AX21" s="197">
        <v>65</v>
      </c>
      <c r="AY21" s="197">
        <v>53</v>
      </c>
      <c r="AZ21" s="197">
        <v>54</v>
      </c>
      <c r="BA21" s="198">
        <v>61</v>
      </c>
      <c r="BB21" s="196"/>
      <c r="BC21" s="197"/>
      <c r="BD21" s="197"/>
      <c r="BE21" s="197"/>
      <c r="BF21" s="198"/>
      <c r="BG21" s="236">
        <f t="shared" si="7"/>
        <v>37090</v>
      </c>
      <c r="BH21">
        <v>71</v>
      </c>
      <c r="BI21" s="144">
        <v>-5</v>
      </c>
      <c r="BJ21" s="159">
        <v>89</v>
      </c>
      <c r="BK21" s="144">
        <v>0</v>
      </c>
      <c r="BL21" s="159">
        <v>81</v>
      </c>
      <c r="BM21" s="144">
        <v>-5</v>
      </c>
      <c r="BN21" s="135">
        <v>104</v>
      </c>
      <c r="BO21" s="144">
        <v>-1</v>
      </c>
      <c r="BP21" s="179"/>
      <c r="BQ21" s="49"/>
    </row>
    <row r="22" spans="1:70" x14ac:dyDescent="0.2">
      <c r="A22" s="103">
        <v>37091</v>
      </c>
      <c r="B22" s="171">
        <v>38</v>
      </c>
      <c r="C22" s="172">
        <v>25</v>
      </c>
      <c r="D22" s="171">
        <v>38</v>
      </c>
      <c r="E22" s="172">
        <v>26</v>
      </c>
      <c r="F22" s="252"/>
      <c r="G22" s="172">
        <v>42</v>
      </c>
      <c r="H22" s="173">
        <v>19</v>
      </c>
      <c r="I22" s="211">
        <v>39</v>
      </c>
      <c r="J22" s="211">
        <v>21</v>
      </c>
      <c r="K22" s="211">
        <v>39</v>
      </c>
      <c r="L22" s="211">
        <v>25</v>
      </c>
      <c r="M22" s="238">
        <f t="shared" si="10"/>
        <v>0</v>
      </c>
      <c r="N22" s="238">
        <f t="shared" si="11"/>
        <v>-1</v>
      </c>
      <c r="O22" s="238">
        <f t="shared" si="12"/>
        <v>3</v>
      </c>
      <c r="P22" s="238">
        <f t="shared" si="13"/>
        <v>0</v>
      </c>
      <c r="Q22" s="238">
        <f t="shared" si="14"/>
        <v>-4</v>
      </c>
      <c r="R22" s="236">
        <f t="shared" si="5"/>
        <v>37091</v>
      </c>
      <c r="S22" s="196">
        <v>53</v>
      </c>
      <c r="T22" s="197">
        <v>53</v>
      </c>
      <c r="U22" s="197">
        <v>59</v>
      </c>
      <c r="V22" s="197">
        <v>55</v>
      </c>
      <c r="W22" s="198">
        <v>54</v>
      </c>
      <c r="X22" s="196">
        <v>71</v>
      </c>
      <c r="Y22" s="197">
        <v>73</v>
      </c>
      <c r="Z22" s="197">
        <v>78</v>
      </c>
      <c r="AA22" s="197">
        <v>72</v>
      </c>
      <c r="AB22" s="198">
        <v>73</v>
      </c>
      <c r="AC22" s="196">
        <v>65</v>
      </c>
      <c r="AD22" s="197">
        <v>68</v>
      </c>
      <c r="AE22" s="197">
        <v>65</v>
      </c>
      <c r="AF22" s="197">
        <v>66</v>
      </c>
      <c r="AG22" s="198">
        <v>69</v>
      </c>
      <c r="AH22" s="196">
        <v>60</v>
      </c>
      <c r="AI22" s="197">
        <v>57</v>
      </c>
      <c r="AJ22" s="197">
        <v>58</v>
      </c>
      <c r="AK22" s="197">
        <v>59</v>
      </c>
      <c r="AL22" s="198">
        <v>58</v>
      </c>
      <c r="AM22" s="196">
        <v>57</v>
      </c>
      <c r="AN22" s="197">
        <v>55</v>
      </c>
      <c r="AO22" s="197">
        <v>46</v>
      </c>
      <c r="AP22" s="197">
        <v>51</v>
      </c>
      <c r="AQ22" s="198">
        <v>55</v>
      </c>
      <c r="AR22" s="196">
        <v>79</v>
      </c>
      <c r="AS22" s="197">
        <v>46</v>
      </c>
      <c r="AT22" s="197">
        <v>46</v>
      </c>
      <c r="AU22" s="197">
        <v>52</v>
      </c>
      <c r="AV22" s="198">
        <v>70</v>
      </c>
      <c r="AW22" s="196">
        <v>69</v>
      </c>
      <c r="AX22" s="197">
        <v>65</v>
      </c>
      <c r="AY22" s="197">
        <v>53</v>
      </c>
      <c r="AZ22" s="197">
        <v>54</v>
      </c>
      <c r="BA22" s="198">
        <v>61</v>
      </c>
      <c r="BB22" s="196"/>
      <c r="BC22" s="197"/>
      <c r="BD22" s="197"/>
      <c r="BE22" s="197"/>
      <c r="BF22" s="198"/>
      <c r="BG22" s="236">
        <f t="shared" si="7"/>
        <v>37091</v>
      </c>
      <c r="BH22">
        <v>77</v>
      </c>
      <c r="BI22" s="144">
        <v>-2</v>
      </c>
      <c r="BJ22" s="159">
        <v>82</v>
      </c>
      <c r="BK22" s="144">
        <v>-4</v>
      </c>
      <c r="BL22" s="159">
        <v>83</v>
      </c>
      <c r="BM22" s="144">
        <v>-4</v>
      </c>
      <c r="BN22" s="134">
        <v>106</v>
      </c>
      <c r="BO22" s="144">
        <v>1</v>
      </c>
      <c r="BP22" s="178"/>
      <c r="BQ22" s="49"/>
    </row>
    <row r="23" spans="1:70" x14ac:dyDescent="0.2">
      <c r="A23" s="103">
        <v>37092</v>
      </c>
      <c r="B23" s="171">
        <v>37</v>
      </c>
      <c r="C23" s="172">
        <v>23.75</v>
      </c>
      <c r="D23" s="171">
        <v>37</v>
      </c>
      <c r="E23" s="172">
        <v>25</v>
      </c>
      <c r="F23" s="252"/>
      <c r="G23" s="172">
        <v>40</v>
      </c>
      <c r="H23" s="173">
        <v>20</v>
      </c>
      <c r="I23" s="211">
        <v>38</v>
      </c>
      <c r="J23" s="211">
        <v>21</v>
      </c>
      <c r="K23" s="211">
        <v>37</v>
      </c>
      <c r="L23" s="211">
        <v>25</v>
      </c>
      <c r="M23" s="238">
        <f>+B23-D23</f>
        <v>0</v>
      </c>
      <c r="N23" s="238">
        <f>+B23-K23</f>
        <v>0</v>
      </c>
      <c r="O23" s="238">
        <f>+G23-I23</f>
        <v>2</v>
      </c>
      <c r="P23" s="238">
        <f>+K23-I23</f>
        <v>-1</v>
      </c>
      <c r="Q23" s="238">
        <f>+B23-G23</f>
        <v>-3</v>
      </c>
      <c r="R23" s="236">
        <f t="shared" si="5"/>
        <v>37092</v>
      </c>
      <c r="S23" s="196">
        <v>57</v>
      </c>
      <c r="T23" s="197">
        <v>57</v>
      </c>
      <c r="U23" s="197">
        <v>56</v>
      </c>
      <c r="V23" s="197">
        <v>51</v>
      </c>
      <c r="W23" s="198">
        <v>51</v>
      </c>
      <c r="X23" s="196">
        <v>73</v>
      </c>
      <c r="Y23" s="197">
        <v>75</v>
      </c>
      <c r="Z23" s="197">
        <v>80</v>
      </c>
      <c r="AA23" s="197">
        <v>72</v>
      </c>
      <c r="AB23" s="198">
        <v>73</v>
      </c>
      <c r="AC23" s="196">
        <v>67</v>
      </c>
      <c r="AD23" s="197">
        <v>70</v>
      </c>
      <c r="AE23" s="197">
        <v>67</v>
      </c>
      <c r="AF23" s="197">
        <v>66</v>
      </c>
      <c r="AG23" s="198">
        <v>69</v>
      </c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>
        <v>65</v>
      </c>
      <c r="AX23" s="197">
        <v>62</v>
      </c>
      <c r="AY23" s="197">
        <v>50</v>
      </c>
      <c r="AZ23" s="197">
        <v>54</v>
      </c>
      <c r="BA23" s="198">
        <v>61</v>
      </c>
      <c r="BB23" s="196"/>
      <c r="BC23" s="197"/>
      <c r="BD23" s="197"/>
      <c r="BE23" s="197"/>
      <c r="BF23" s="198"/>
      <c r="BG23" s="236">
        <f t="shared" si="7"/>
        <v>37092</v>
      </c>
      <c r="BH23">
        <v>66</v>
      </c>
      <c r="BI23" s="144">
        <v>-7</v>
      </c>
      <c r="BJ23" s="136">
        <v>80</v>
      </c>
      <c r="BK23" s="144">
        <v>-5</v>
      </c>
      <c r="BL23" s="136">
        <v>83</v>
      </c>
      <c r="BM23" s="144">
        <v>-3</v>
      </c>
      <c r="BN23" s="136">
        <v>106</v>
      </c>
      <c r="BO23" s="144">
        <v>2</v>
      </c>
      <c r="BP23" s="49"/>
      <c r="BQ23" s="49"/>
    </row>
    <row r="24" spans="1:70" x14ac:dyDescent="0.2">
      <c r="A24" s="103">
        <v>37093</v>
      </c>
      <c r="B24" s="171">
        <v>37</v>
      </c>
      <c r="C24" s="172">
        <v>23.75</v>
      </c>
      <c r="D24" s="171">
        <v>37</v>
      </c>
      <c r="E24" s="172">
        <v>25</v>
      </c>
      <c r="F24" s="252"/>
      <c r="G24" s="172">
        <v>40</v>
      </c>
      <c r="H24" s="173">
        <v>20</v>
      </c>
      <c r="I24" s="211">
        <v>38</v>
      </c>
      <c r="J24" s="211">
        <v>21</v>
      </c>
      <c r="K24" s="211">
        <v>37</v>
      </c>
      <c r="L24" s="211">
        <v>25</v>
      </c>
      <c r="M24" s="238">
        <f t="shared" ref="M24:M33" si="16">+B24-D24</f>
        <v>0</v>
      </c>
      <c r="N24" s="238">
        <f t="shared" ref="N24:N33" si="17">+B24-K24</f>
        <v>0</v>
      </c>
      <c r="O24" s="238">
        <f t="shared" ref="O24:O33" si="18">+G24-I24</f>
        <v>2</v>
      </c>
      <c r="P24" s="238">
        <f t="shared" ref="P24:P33" si="19">+K24-I24</f>
        <v>-1</v>
      </c>
      <c r="Q24" s="238">
        <f t="shared" ref="Q24:Q33" si="20">+B24-G24</f>
        <v>-3</v>
      </c>
      <c r="R24" s="236">
        <f t="shared" si="5"/>
        <v>37093</v>
      </c>
      <c r="S24" s="196"/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236">
        <f t="shared" si="7"/>
        <v>37093</v>
      </c>
      <c r="BH24">
        <v>74</v>
      </c>
      <c r="BI24" s="144">
        <v>-3</v>
      </c>
      <c r="BJ24" s="136">
        <v>82</v>
      </c>
      <c r="BK24" s="144">
        <v>-4</v>
      </c>
      <c r="BL24" s="136">
        <v>83</v>
      </c>
      <c r="BM24" s="144">
        <v>-4</v>
      </c>
      <c r="BN24" s="136">
        <v>107</v>
      </c>
      <c r="BO24" s="144">
        <v>3</v>
      </c>
      <c r="BP24" s="49"/>
      <c r="BQ24" s="49"/>
    </row>
    <row r="25" spans="1:70" x14ac:dyDescent="0.2">
      <c r="A25" s="103">
        <v>37094</v>
      </c>
      <c r="B25" s="171"/>
      <c r="C25" s="172">
        <v>40</v>
      </c>
      <c r="D25" s="171"/>
      <c r="E25" s="172">
        <v>40</v>
      </c>
      <c r="F25" s="253"/>
      <c r="G25" s="172"/>
      <c r="H25" s="173">
        <v>35</v>
      </c>
      <c r="I25" s="211"/>
      <c r="J25" s="211">
        <v>36</v>
      </c>
      <c r="K25" s="211"/>
      <c r="L25" s="211">
        <v>40</v>
      </c>
      <c r="M25" s="238"/>
      <c r="N25" s="238"/>
      <c r="O25" s="238"/>
      <c r="P25" s="238"/>
      <c r="Q25" s="238"/>
      <c r="R25" s="236">
        <f t="shared" si="5"/>
        <v>37094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236">
        <f t="shared" si="7"/>
        <v>37094</v>
      </c>
      <c r="BH25" s="16">
        <v>77</v>
      </c>
      <c r="BI25" s="229">
        <v>-2</v>
      </c>
      <c r="BJ25" s="230">
        <v>92</v>
      </c>
      <c r="BK25" s="229">
        <v>0</v>
      </c>
      <c r="BL25" s="230">
        <v>84</v>
      </c>
      <c r="BM25" s="229">
        <v>-4</v>
      </c>
      <c r="BN25" s="231">
        <v>107</v>
      </c>
      <c r="BO25" s="229">
        <v>3</v>
      </c>
      <c r="BP25" s="232"/>
      <c r="BQ25" s="234"/>
      <c r="BR25" s="16"/>
    </row>
    <row r="26" spans="1:70" x14ac:dyDescent="0.2">
      <c r="A26" s="103">
        <v>37095</v>
      </c>
      <c r="B26" s="171">
        <v>50</v>
      </c>
      <c r="C26" s="172">
        <v>40</v>
      </c>
      <c r="D26" s="171">
        <v>50.25</v>
      </c>
      <c r="E26" s="172">
        <v>40</v>
      </c>
      <c r="F26" s="253"/>
      <c r="G26" s="172">
        <v>56</v>
      </c>
      <c r="H26" s="173">
        <v>35</v>
      </c>
      <c r="I26" s="211">
        <v>51</v>
      </c>
      <c r="J26" s="211">
        <v>36</v>
      </c>
      <c r="K26" s="211">
        <v>51</v>
      </c>
      <c r="L26" s="211">
        <v>40</v>
      </c>
      <c r="M26" s="238">
        <f t="shared" si="16"/>
        <v>-0.25</v>
      </c>
      <c r="N26" s="238">
        <f t="shared" si="17"/>
        <v>-1</v>
      </c>
      <c r="O26" s="238">
        <f t="shared" si="18"/>
        <v>5</v>
      </c>
      <c r="P26" s="238">
        <f t="shared" si="19"/>
        <v>0</v>
      </c>
      <c r="Q26" s="238">
        <f t="shared" si="20"/>
        <v>-6</v>
      </c>
      <c r="R26" s="236">
        <f t="shared" si="5"/>
        <v>37095</v>
      </c>
      <c r="S26" s="196">
        <v>57</v>
      </c>
      <c r="T26" s="197">
        <v>57</v>
      </c>
      <c r="U26" s="197">
        <v>68</v>
      </c>
      <c r="V26" s="197">
        <v>61</v>
      </c>
      <c r="W26" s="198">
        <v>59</v>
      </c>
      <c r="X26" s="196">
        <v>73</v>
      </c>
      <c r="Y26" s="197">
        <v>75</v>
      </c>
      <c r="Z26" s="197">
        <v>80</v>
      </c>
      <c r="AA26" s="197">
        <v>73</v>
      </c>
      <c r="AB26" s="198">
        <v>74</v>
      </c>
      <c r="AC26" s="196">
        <v>66</v>
      </c>
      <c r="AD26" s="197">
        <v>66</v>
      </c>
      <c r="AE26" s="197">
        <v>66</v>
      </c>
      <c r="AF26" s="197">
        <v>64</v>
      </c>
      <c r="AG26" s="198">
        <v>68</v>
      </c>
      <c r="AH26" s="196">
        <v>59</v>
      </c>
      <c r="AI26" s="197">
        <v>59</v>
      </c>
      <c r="AJ26" s="197">
        <v>54</v>
      </c>
      <c r="AK26" s="197">
        <v>57</v>
      </c>
      <c r="AL26" s="198">
        <v>57</v>
      </c>
      <c r="AM26" s="196">
        <v>56</v>
      </c>
      <c r="AN26" s="197">
        <v>56</v>
      </c>
      <c r="AO26" s="197">
        <v>52</v>
      </c>
      <c r="AP26" s="197">
        <v>47</v>
      </c>
      <c r="AQ26" s="198">
        <v>52</v>
      </c>
      <c r="AR26" s="196">
        <v>79</v>
      </c>
      <c r="AS26" s="197">
        <v>79</v>
      </c>
      <c r="AT26" s="197">
        <v>47</v>
      </c>
      <c r="AU26" s="197">
        <v>49</v>
      </c>
      <c r="AV26" s="198">
        <v>68</v>
      </c>
      <c r="AW26" s="196">
        <f t="shared" ref="AW26:BA27" si="21">AVERAGE(AH26,AM26,AR26)</f>
        <v>64.666666666666671</v>
      </c>
      <c r="AX26" s="197">
        <f t="shared" si="21"/>
        <v>64.666666666666671</v>
      </c>
      <c r="AY26" s="197">
        <f t="shared" si="21"/>
        <v>51</v>
      </c>
      <c r="AZ26" s="197">
        <f t="shared" si="21"/>
        <v>51</v>
      </c>
      <c r="BA26" s="198">
        <f t="shared" si="21"/>
        <v>59</v>
      </c>
      <c r="BB26" s="196"/>
      <c r="BC26" s="197"/>
      <c r="BD26" s="197"/>
      <c r="BE26" s="197"/>
      <c r="BF26" s="198"/>
      <c r="BG26" s="236">
        <f t="shared" si="7"/>
        <v>37095</v>
      </c>
      <c r="BH26">
        <v>83</v>
      </c>
      <c r="BI26" s="144">
        <v>2</v>
      </c>
      <c r="BJ26" s="136">
        <v>93</v>
      </c>
      <c r="BK26" s="144">
        <v>2</v>
      </c>
      <c r="BL26" s="136">
        <v>80</v>
      </c>
      <c r="BM26" s="144">
        <v>-6</v>
      </c>
      <c r="BN26" s="136">
        <v>109</v>
      </c>
      <c r="BO26" s="144">
        <v>5</v>
      </c>
      <c r="BP26" s="49"/>
      <c r="BQ26" s="49"/>
    </row>
    <row r="27" spans="1:70" x14ac:dyDescent="0.2">
      <c r="A27" s="103">
        <v>37096</v>
      </c>
      <c r="B27" s="171">
        <v>59</v>
      </c>
      <c r="C27" s="172">
        <v>32</v>
      </c>
      <c r="D27" s="171">
        <v>59.5</v>
      </c>
      <c r="E27" s="172">
        <v>33</v>
      </c>
      <c r="F27" s="253"/>
      <c r="G27" s="172">
        <v>70</v>
      </c>
      <c r="H27" s="173">
        <v>31</v>
      </c>
      <c r="I27" s="211">
        <v>63</v>
      </c>
      <c r="J27" s="211">
        <v>26</v>
      </c>
      <c r="K27" s="211">
        <v>62</v>
      </c>
      <c r="L27" s="211">
        <v>32</v>
      </c>
      <c r="M27" s="238">
        <f t="shared" si="16"/>
        <v>-0.5</v>
      </c>
      <c r="N27" s="238">
        <f t="shared" si="17"/>
        <v>-3</v>
      </c>
      <c r="O27" s="238">
        <f t="shared" si="18"/>
        <v>7</v>
      </c>
      <c r="P27" s="238">
        <f t="shared" si="19"/>
        <v>-1</v>
      </c>
      <c r="Q27" s="238">
        <f t="shared" si="20"/>
        <v>-11</v>
      </c>
      <c r="R27" s="236">
        <f t="shared" si="5"/>
        <v>37096</v>
      </c>
      <c r="S27" s="196">
        <v>66</v>
      </c>
      <c r="T27" s="197">
        <v>66</v>
      </c>
      <c r="U27" s="197">
        <v>68</v>
      </c>
      <c r="V27" s="197">
        <v>65</v>
      </c>
      <c r="W27" s="198">
        <v>65</v>
      </c>
      <c r="X27" s="196">
        <v>72</v>
      </c>
      <c r="Y27" s="197">
        <v>74</v>
      </c>
      <c r="Z27" s="197">
        <v>79</v>
      </c>
      <c r="AA27" s="197">
        <v>70</v>
      </c>
      <c r="AB27" s="198">
        <v>71</v>
      </c>
      <c r="AC27" s="196">
        <v>63</v>
      </c>
      <c r="AD27" s="197">
        <v>67</v>
      </c>
      <c r="AE27" s="197">
        <v>62</v>
      </c>
      <c r="AF27" s="197">
        <v>59</v>
      </c>
      <c r="AG27" s="198">
        <v>61</v>
      </c>
      <c r="AH27" s="196">
        <v>57</v>
      </c>
      <c r="AI27" s="197">
        <v>53</v>
      </c>
      <c r="AJ27" s="197">
        <v>52</v>
      </c>
      <c r="AK27" s="197">
        <v>50</v>
      </c>
      <c r="AL27" s="198">
        <v>51</v>
      </c>
      <c r="AM27" s="196">
        <v>55</v>
      </c>
      <c r="AN27" s="197">
        <v>51.5</v>
      </c>
      <c r="AO27" s="197">
        <v>46</v>
      </c>
      <c r="AP27" s="197">
        <v>47</v>
      </c>
      <c r="AQ27" s="198">
        <v>46</v>
      </c>
      <c r="AR27" s="196">
        <v>78</v>
      </c>
      <c r="AS27" s="197">
        <v>74</v>
      </c>
      <c r="AT27" s="197">
        <v>45</v>
      </c>
      <c r="AU27" s="197">
        <v>47</v>
      </c>
      <c r="AV27" s="198">
        <v>62</v>
      </c>
      <c r="AW27" s="196">
        <f t="shared" si="21"/>
        <v>63.333333333333336</v>
      </c>
      <c r="AX27" s="197">
        <f t="shared" si="21"/>
        <v>59.5</v>
      </c>
      <c r="AY27" s="197">
        <f t="shared" si="21"/>
        <v>47.666666666666664</v>
      </c>
      <c r="AZ27" s="197">
        <f t="shared" si="21"/>
        <v>48</v>
      </c>
      <c r="BA27" s="198">
        <f t="shared" si="21"/>
        <v>53</v>
      </c>
      <c r="BB27" s="196"/>
      <c r="BC27" s="197"/>
      <c r="BD27" s="197"/>
      <c r="BE27" s="197"/>
      <c r="BF27" s="198"/>
      <c r="BG27" s="236">
        <f t="shared" si="7"/>
        <v>37096</v>
      </c>
      <c r="BH27">
        <v>78</v>
      </c>
      <c r="BI27" s="144">
        <v>-1</v>
      </c>
      <c r="BJ27" s="159">
        <v>90</v>
      </c>
      <c r="BK27" s="144">
        <v>1</v>
      </c>
      <c r="BL27" s="159">
        <v>81</v>
      </c>
      <c r="BM27" s="144">
        <v>-6</v>
      </c>
      <c r="BN27" s="135">
        <v>114</v>
      </c>
      <c r="BO27" s="144">
        <v>6</v>
      </c>
      <c r="BP27" s="179"/>
      <c r="BQ27" s="49"/>
    </row>
    <row r="28" spans="1:70" x14ac:dyDescent="0.2">
      <c r="A28" s="103">
        <v>37097</v>
      </c>
      <c r="B28" s="171">
        <v>57</v>
      </c>
      <c r="C28" s="172">
        <v>31.25</v>
      </c>
      <c r="D28" s="171">
        <v>57</v>
      </c>
      <c r="E28" s="172">
        <v>31.25</v>
      </c>
      <c r="F28" s="253"/>
      <c r="G28" s="172">
        <v>62</v>
      </c>
      <c r="H28" s="173">
        <v>26</v>
      </c>
      <c r="I28" s="211">
        <v>57</v>
      </c>
      <c r="J28" s="211">
        <v>26</v>
      </c>
      <c r="K28" s="211">
        <v>57</v>
      </c>
      <c r="L28" s="211">
        <v>31</v>
      </c>
      <c r="M28" s="238">
        <f t="shared" si="16"/>
        <v>0</v>
      </c>
      <c r="N28" s="238">
        <f t="shared" si="17"/>
        <v>0</v>
      </c>
      <c r="O28" s="238">
        <f t="shared" si="18"/>
        <v>5</v>
      </c>
      <c r="P28" s="238">
        <f t="shared" si="19"/>
        <v>0</v>
      </c>
      <c r="Q28" s="238">
        <f t="shared" si="20"/>
        <v>-5</v>
      </c>
      <c r="R28" s="236">
        <f t="shared" si="5"/>
        <v>37097</v>
      </c>
      <c r="S28" s="196">
        <v>66</v>
      </c>
      <c r="T28" s="197">
        <v>66</v>
      </c>
      <c r="U28" s="197">
        <v>65</v>
      </c>
      <c r="V28" s="197">
        <v>65</v>
      </c>
      <c r="W28" s="198">
        <v>65</v>
      </c>
      <c r="X28" s="196">
        <v>73</v>
      </c>
      <c r="Y28" s="197">
        <v>75</v>
      </c>
      <c r="Z28" s="197">
        <v>79</v>
      </c>
      <c r="AA28" s="197">
        <v>70</v>
      </c>
      <c r="AB28" s="198">
        <v>71</v>
      </c>
      <c r="AC28" s="196">
        <v>62</v>
      </c>
      <c r="AD28" s="197">
        <v>65</v>
      </c>
      <c r="AE28" s="197">
        <v>62</v>
      </c>
      <c r="AF28" s="197">
        <v>59</v>
      </c>
      <c r="AG28" s="198">
        <v>61</v>
      </c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>
        <v>61</v>
      </c>
      <c r="AX28" s="197">
        <v>57</v>
      </c>
      <c r="AY28" s="197">
        <v>48</v>
      </c>
      <c r="AZ28" s="197">
        <v>48</v>
      </c>
      <c r="BA28" s="198">
        <v>50</v>
      </c>
      <c r="BB28" s="196"/>
      <c r="BC28" s="197"/>
      <c r="BD28" s="197"/>
      <c r="BE28" s="197"/>
      <c r="BF28" s="198"/>
      <c r="BG28" s="236">
        <f t="shared" si="7"/>
        <v>37097</v>
      </c>
      <c r="BH28">
        <v>75</v>
      </c>
      <c r="BI28" s="144">
        <v>-4</v>
      </c>
      <c r="BJ28" s="159">
        <v>86</v>
      </c>
      <c r="BK28" s="144">
        <v>-1</v>
      </c>
      <c r="BL28" s="159"/>
      <c r="BM28" s="144"/>
      <c r="BN28" s="135">
        <v>99</v>
      </c>
      <c r="BO28" s="144">
        <v>0</v>
      </c>
      <c r="BP28" s="179"/>
      <c r="BQ28" s="49"/>
    </row>
    <row r="29" spans="1:70" x14ac:dyDescent="0.2">
      <c r="A29" s="103">
        <v>37098</v>
      </c>
      <c r="B29" s="171">
        <v>67.25</v>
      </c>
      <c r="C29" s="172">
        <v>36.5</v>
      </c>
      <c r="D29" s="171">
        <v>65.5</v>
      </c>
      <c r="E29" s="172">
        <v>36</v>
      </c>
      <c r="F29" s="253"/>
      <c r="G29" s="172">
        <v>67</v>
      </c>
      <c r="H29" s="173">
        <v>27</v>
      </c>
      <c r="I29" s="211">
        <v>64</v>
      </c>
      <c r="J29" s="211">
        <v>32</v>
      </c>
      <c r="K29" s="211">
        <v>64</v>
      </c>
      <c r="L29" s="211">
        <v>35</v>
      </c>
      <c r="M29" s="238">
        <f t="shared" si="16"/>
        <v>1.75</v>
      </c>
      <c r="N29" s="238">
        <f t="shared" si="17"/>
        <v>3.25</v>
      </c>
      <c r="O29" s="238">
        <f t="shared" si="18"/>
        <v>3</v>
      </c>
      <c r="P29" s="238">
        <f t="shared" si="19"/>
        <v>0</v>
      </c>
      <c r="Q29" s="238">
        <f t="shared" si="20"/>
        <v>0.25</v>
      </c>
      <c r="R29" s="236">
        <f t="shared" si="5"/>
        <v>37098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36">
        <f t="shared" si="7"/>
        <v>37098</v>
      </c>
      <c r="BI29" s="144"/>
      <c r="BJ29" s="159"/>
      <c r="BK29" s="144"/>
      <c r="BL29" s="159"/>
      <c r="BM29" s="144"/>
      <c r="BN29" s="134"/>
      <c r="BO29" s="144"/>
      <c r="BP29" s="178"/>
      <c r="BQ29" s="49"/>
    </row>
    <row r="30" spans="1:70" x14ac:dyDescent="0.2">
      <c r="A30" s="103">
        <v>37099</v>
      </c>
      <c r="B30" s="171">
        <v>67</v>
      </c>
      <c r="C30" s="172">
        <v>36</v>
      </c>
      <c r="D30" s="171">
        <v>65</v>
      </c>
      <c r="E30" s="172">
        <v>35</v>
      </c>
      <c r="F30" s="253"/>
      <c r="G30" s="172">
        <v>65</v>
      </c>
      <c r="H30" s="173">
        <v>29</v>
      </c>
      <c r="I30" s="211">
        <v>61</v>
      </c>
      <c r="J30" s="211">
        <v>33</v>
      </c>
      <c r="K30" s="211">
        <v>62</v>
      </c>
      <c r="L30" s="211">
        <v>35</v>
      </c>
      <c r="M30" s="238">
        <f t="shared" si="16"/>
        <v>2</v>
      </c>
      <c r="N30" s="238">
        <f t="shared" si="17"/>
        <v>5</v>
      </c>
      <c r="O30" s="238">
        <f t="shared" si="18"/>
        <v>4</v>
      </c>
      <c r="P30" s="238">
        <f t="shared" si="19"/>
        <v>1</v>
      </c>
      <c r="Q30" s="238">
        <f t="shared" si="20"/>
        <v>2</v>
      </c>
      <c r="R30" s="236">
        <f t="shared" si="5"/>
        <v>37099</v>
      </c>
      <c r="S30" s="196"/>
      <c r="T30" s="197"/>
      <c r="U30" s="197"/>
      <c r="V30" s="197"/>
      <c r="W30" s="198"/>
      <c r="X30" s="196">
        <v>72</v>
      </c>
      <c r="Y30" s="197">
        <v>73.5</v>
      </c>
      <c r="Z30" s="197">
        <v>75</v>
      </c>
      <c r="AA30" s="197">
        <v>69</v>
      </c>
      <c r="AB30" s="198">
        <v>66</v>
      </c>
      <c r="AC30" s="196">
        <v>62</v>
      </c>
      <c r="AD30" s="197">
        <v>63.5</v>
      </c>
      <c r="AE30" s="197">
        <v>57</v>
      </c>
      <c r="AF30" s="197">
        <v>54.5</v>
      </c>
      <c r="AG30" s="198">
        <v>56.5</v>
      </c>
      <c r="AH30" s="196">
        <v>55</v>
      </c>
      <c r="AI30" s="197">
        <v>51.25</v>
      </c>
      <c r="AJ30" s="197">
        <v>50</v>
      </c>
      <c r="AK30" s="197">
        <v>47</v>
      </c>
      <c r="AL30" s="198">
        <v>48.75</v>
      </c>
      <c r="AM30" s="196">
        <v>53</v>
      </c>
      <c r="AN30" s="197">
        <v>49.5</v>
      </c>
      <c r="AO30" s="197">
        <v>44</v>
      </c>
      <c r="AP30" s="197">
        <v>45</v>
      </c>
      <c r="AQ30" s="198">
        <v>44.5</v>
      </c>
      <c r="AR30" s="196">
        <v>75</v>
      </c>
      <c r="AS30" s="197">
        <v>71.25</v>
      </c>
      <c r="AT30" s="197">
        <v>44</v>
      </c>
      <c r="AU30" s="197">
        <v>47</v>
      </c>
      <c r="AV30" s="198">
        <v>55.25</v>
      </c>
      <c r="AW30" s="196">
        <f>AVERAGE(AH30,AM30,AR30)</f>
        <v>61</v>
      </c>
      <c r="AX30" s="197">
        <f>AVERAGE(AI30,AN30,AS30)</f>
        <v>57.333333333333336</v>
      </c>
      <c r="AY30" s="197">
        <f>AVERAGE(AJ30,AO30,AT30)</f>
        <v>46</v>
      </c>
      <c r="AZ30" s="197">
        <f>AVERAGE(AK30,AP30,AU30)</f>
        <v>46.333333333333336</v>
      </c>
      <c r="BA30" s="198">
        <f>AVERAGE(AL30,AQ30,AV30)</f>
        <v>49.5</v>
      </c>
      <c r="BB30" s="196"/>
      <c r="BC30" s="197"/>
      <c r="BD30" s="197"/>
      <c r="BE30" s="197"/>
      <c r="BF30" s="198"/>
      <c r="BG30" s="236">
        <f t="shared" si="7"/>
        <v>37099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37100</v>
      </c>
      <c r="B31" s="171">
        <v>67</v>
      </c>
      <c r="C31" s="172">
        <v>36</v>
      </c>
      <c r="D31" s="171">
        <v>65</v>
      </c>
      <c r="E31" s="172">
        <v>35</v>
      </c>
      <c r="F31" s="253"/>
      <c r="G31" s="172">
        <v>65</v>
      </c>
      <c r="H31" s="173">
        <v>29</v>
      </c>
      <c r="I31" s="211">
        <v>61</v>
      </c>
      <c r="J31" s="211">
        <v>33</v>
      </c>
      <c r="K31" s="211">
        <v>62</v>
      </c>
      <c r="L31" s="211">
        <v>35</v>
      </c>
      <c r="M31" s="238">
        <f t="shared" si="16"/>
        <v>2</v>
      </c>
      <c r="N31" s="238">
        <f t="shared" si="17"/>
        <v>5</v>
      </c>
      <c r="O31" s="238">
        <f t="shared" si="18"/>
        <v>4</v>
      </c>
      <c r="P31" s="238">
        <f t="shared" si="19"/>
        <v>1</v>
      </c>
      <c r="Q31" s="238">
        <f t="shared" si="20"/>
        <v>2</v>
      </c>
      <c r="R31" s="236">
        <f t="shared" si="5"/>
        <v>37100</v>
      </c>
      <c r="S31" s="196"/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236">
        <f t="shared" si="7"/>
        <v>37100</v>
      </c>
      <c r="BJ31" s="159"/>
      <c r="BL31" s="159"/>
      <c r="BN31" s="135"/>
      <c r="BP31" s="135"/>
      <c r="BQ31" s="49"/>
    </row>
    <row r="32" spans="1:70" x14ac:dyDescent="0.2">
      <c r="A32" s="103">
        <v>37101</v>
      </c>
      <c r="B32" s="171"/>
      <c r="C32" s="172">
        <v>49</v>
      </c>
      <c r="D32" s="171"/>
      <c r="E32" s="172">
        <v>48</v>
      </c>
      <c r="F32" s="253"/>
      <c r="G32" s="172"/>
      <c r="H32" s="173">
        <v>40</v>
      </c>
      <c r="I32" s="211"/>
      <c r="J32" s="211">
        <v>34</v>
      </c>
      <c r="K32" s="211"/>
      <c r="L32" s="211">
        <v>40</v>
      </c>
      <c r="M32" s="238"/>
      <c r="N32" s="238"/>
      <c r="O32" s="238"/>
      <c r="P32" s="238"/>
      <c r="Q32" s="238"/>
      <c r="R32" s="236">
        <f t="shared" si="5"/>
        <v>37101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236">
        <f t="shared" si="7"/>
        <v>37101</v>
      </c>
      <c r="BH32" s="16"/>
      <c r="BI32" s="229"/>
      <c r="BJ32" s="230"/>
      <c r="BK32" s="229"/>
      <c r="BL32" s="230"/>
      <c r="BM32" s="229"/>
      <c r="BN32" s="231"/>
      <c r="BO32" s="229"/>
      <c r="BP32" s="232"/>
      <c r="BQ32" s="234"/>
      <c r="BR32" s="16"/>
    </row>
    <row r="33" spans="1:74" x14ac:dyDescent="0.2">
      <c r="A33" s="103">
        <v>37102</v>
      </c>
      <c r="B33" s="171">
        <v>68.5</v>
      </c>
      <c r="C33" s="172">
        <v>49</v>
      </c>
      <c r="D33" s="171">
        <v>66.75</v>
      </c>
      <c r="E33" s="172">
        <v>48</v>
      </c>
      <c r="F33" s="253"/>
      <c r="G33" s="172">
        <v>66</v>
      </c>
      <c r="H33" s="173">
        <v>40</v>
      </c>
      <c r="I33" s="211">
        <v>57</v>
      </c>
      <c r="J33" s="211">
        <v>34</v>
      </c>
      <c r="K33" s="211">
        <v>64</v>
      </c>
      <c r="L33" s="211">
        <v>40</v>
      </c>
      <c r="M33" s="238">
        <f t="shared" si="16"/>
        <v>1.75</v>
      </c>
      <c r="N33" s="238">
        <f t="shared" si="17"/>
        <v>4.5</v>
      </c>
      <c r="O33" s="238">
        <f t="shared" si="18"/>
        <v>9</v>
      </c>
      <c r="P33" s="238">
        <f t="shared" si="19"/>
        <v>7</v>
      </c>
      <c r="Q33" s="238">
        <f t="shared" si="20"/>
        <v>2.5</v>
      </c>
      <c r="R33" s="236">
        <f t="shared" si="5"/>
        <v>37102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236">
        <f t="shared" si="7"/>
        <v>37102</v>
      </c>
      <c r="BJ33" s="159"/>
      <c r="BL33" s="159"/>
      <c r="BN33" s="135"/>
      <c r="BP33" s="135"/>
    </row>
    <row r="34" spans="1:74" x14ac:dyDescent="0.2">
      <c r="A34" s="103">
        <v>37103</v>
      </c>
      <c r="B34" s="175"/>
      <c r="C34" s="176"/>
      <c r="D34" s="175"/>
      <c r="E34" s="176"/>
      <c r="F34" s="254"/>
      <c r="G34" s="176"/>
      <c r="H34" s="244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5"/>
        <v>37103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236">
        <f t="shared" si="7"/>
        <v>37103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60.270833333333336</v>
      </c>
      <c r="C36" s="83">
        <f>AVERAGE(C4:C33)</f>
        <v>41.383333333333333</v>
      </c>
      <c r="D36" s="83">
        <f>AVERAGE(D4:D33)</f>
        <v>60.635416666666664</v>
      </c>
      <c r="E36" s="83">
        <f>AVERAGE(E4:E33)</f>
        <v>42.5</v>
      </c>
      <c r="F36" s="83"/>
      <c r="G36" s="83">
        <f t="shared" ref="G36:Q36" si="22">AVERAGE(G4:G33)</f>
        <v>67.391666666666666</v>
      </c>
      <c r="H36" s="83">
        <f t="shared" si="22"/>
        <v>38.383333333333333</v>
      </c>
      <c r="I36" s="83">
        <f t="shared" si="22"/>
        <v>59.84041666666667</v>
      </c>
      <c r="J36" s="83">
        <f t="shared" si="22"/>
        <v>36.119666666666667</v>
      </c>
      <c r="K36" s="83">
        <f t="shared" si="22"/>
        <v>59.54375000000001</v>
      </c>
      <c r="L36" s="83">
        <f t="shared" si="22"/>
        <v>41.283999999999999</v>
      </c>
      <c r="M36" s="83">
        <f t="shared" si="22"/>
        <v>-0.33653846153846156</v>
      </c>
      <c r="N36" s="83">
        <f t="shared" si="22"/>
        <v>0.67115384615384621</v>
      </c>
      <c r="O36" s="83">
        <f t="shared" si="22"/>
        <v>6.9703846153846163</v>
      </c>
      <c r="P36" s="83">
        <f t="shared" si="22"/>
        <v>-0.27384615384615346</v>
      </c>
      <c r="Q36" s="83">
        <f t="shared" si="22"/>
        <v>-6.5730769230769237</v>
      </c>
      <c r="R36" s="81" t="s">
        <v>57</v>
      </c>
      <c r="S36" s="83">
        <f t="shared" ref="S36:BF36" si="23">AVERAGE(S4:S34)</f>
        <v>66.088235294117652</v>
      </c>
      <c r="T36" s="83">
        <f t="shared" si="23"/>
        <v>66.32352941176471</v>
      </c>
      <c r="U36" s="83">
        <f t="shared" si="23"/>
        <v>73.82352941176471</v>
      </c>
      <c r="V36" s="83">
        <f t="shared" si="23"/>
        <v>65.5</v>
      </c>
      <c r="W36" s="83">
        <f t="shared" si="23"/>
        <v>65.441176470588232</v>
      </c>
      <c r="X36" s="83">
        <f t="shared" si="23"/>
        <v>80.388888888888886</v>
      </c>
      <c r="Y36" s="83">
        <f t="shared" si="23"/>
        <v>83.027777777777771</v>
      </c>
      <c r="Z36" s="83">
        <f t="shared" si="23"/>
        <v>85.666666666666671</v>
      </c>
      <c r="AA36" s="83">
        <f t="shared" si="23"/>
        <v>77.861111111111114</v>
      </c>
      <c r="AB36" s="83">
        <f t="shared" si="23"/>
        <v>79.222222222222229</v>
      </c>
      <c r="AC36" s="83">
        <f t="shared" si="23"/>
        <v>74.10526315789474</v>
      </c>
      <c r="AD36" s="83">
        <f t="shared" si="23"/>
        <v>77.305555555555557</v>
      </c>
      <c r="AE36" s="83">
        <f t="shared" si="23"/>
        <v>73.194444444444443</v>
      </c>
      <c r="AF36" s="83">
        <f t="shared" si="23"/>
        <v>69.986111111111114</v>
      </c>
      <c r="AG36" s="83">
        <f t="shared" si="23"/>
        <v>73.055555555555557</v>
      </c>
      <c r="AH36" s="83">
        <f t="shared" si="23"/>
        <v>70.642857142857139</v>
      </c>
      <c r="AI36" s="83">
        <f t="shared" si="23"/>
        <v>71.732142857142861</v>
      </c>
      <c r="AJ36" s="83">
        <f t="shared" si="23"/>
        <v>65.642857142857139</v>
      </c>
      <c r="AK36" s="83">
        <f t="shared" si="23"/>
        <v>66.857142857142861</v>
      </c>
      <c r="AL36" s="83">
        <f t="shared" si="23"/>
        <v>70.982142857142861</v>
      </c>
      <c r="AM36" s="83">
        <f t="shared" si="23"/>
        <v>69.142857142857139</v>
      </c>
      <c r="AN36" s="83">
        <f t="shared" si="23"/>
        <v>68.285714285714292</v>
      </c>
      <c r="AO36" s="83">
        <f t="shared" si="23"/>
        <v>56.285714285714285</v>
      </c>
      <c r="AP36" s="83">
        <f t="shared" si="23"/>
        <v>57</v>
      </c>
      <c r="AQ36" s="83">
        <f t="shared" si="23"/>
        <v>66.035714285714292</v>
      </c>
      <c r="AR36" s="83">
        <f t="shared" si="23"/>
        <v>88.571428571428569</v>
      </c>
      <c r="AS36" s="83">
        <f t="shared" si="23"/>
        <v>86.589285714285708</v>
      </c>
      <c r="AT36" s="83">
        <f t="shared" si="23"/>
        <v>55.642857142857146</v>
      </c>
      <c r="AU36" s="83">
        <f t="shared" si="23"/>
        <v>58.214285714285715</v>
      </c>
      <c r="AV36" s="83">
        <f t="shared" si="23"/>
        <v>79.446428571428569</v>
      </c>
      <c r="AW36" s="83">
        <f t="shared" si="23"/>
        <v>74.850000000000009</v>
      </c>
      <c r="AX36" s="83">
        <f t="shared" si="23"/>
        <v>74.046296296296291</v>
      </c>
      <c r="AY36" s="83">
        <f t="shared" si="23"/>
        <v>58.090740740740749</v>
      </c>
      <c r="AZ36" s="83">
        <f t="shared" si="23"/>
        <v>59.537037037037038</v>
      </c>
      <c r="BA36" s="83">
        <f t="shared" si="23"/>
        <v>69.898148148148138</v>
      </c>
      <c r="BB36" s="83">
        <f t="shared" si="23"/>
        <v>82.74</v>
      </c>
      <c r="BC36" s="83">
        <f t="shared" si="23"/>
        <v>85.028571428571425</v>
      </c>
      <c r="BD36" s="83">
        <f t="shared" si="23"/>
        <v>73.571428571428569</v>
      </c>
      <c r="BE36" s="83">
        <f t="shared" si="23"/>
        <v>70.433333333333337</v>
      </c>
      <c r="BF36" s="83">
        <f t="shared" si="23"/>
        <v>82.23571428571428</v>
      </c>
      <c r="BM36" s="21"/>
    </row>
    <row r="37" spans="1:74" ht="13.5" thickBot="1" x14ac:dyDescent="0.25">
      <c r="A37" s="81" t="s">
        <v>137</v>
      </c>
      <c r="B37" s="83">
        <f>MIN(B4:B33)</f>
        <v>37</v>
      </c>
      <c r="C37" s="83">
        <f>MIN(C4:C33)</f>
        <v>22.5</v>
      </c>
      <c r="D37" s="83">
        <f>MIN(D4:D33)</f>
        <v>37</v>
      </c>
      <c r="E37" s="83">
        <f>MIN(E4:E33)</f>
        <v>24.5</v>
      </c>
      <c r="F37" s="83"/>
      <c r="G37" s="83">
        <f t="shared" ref="G37:Q37" si="24">MIN(G4:G33)</f>
        <v>40</v>
      </c>
      <c r="H37" s="83">
        <f t="shared" si="24"/>
        <v>19</v>
      </c>
      <c r="I37" s="83">
        <f t="shared" si="24"/>
        <v>38</v>
      </c>
      <c r="J37" s="83">
        <f t="shared" si="24"/>
        <v>20</v>
      </c>
      <c r="K37" s="83">
        <f t="shared" si="24"/>
        <v>37</v>
      </c>
      <c r="L37" s="83">
        <f t="shared" si="24"/>
        <v>24</v>
      </c>
      <c r="M37" s="83">
        <f t="shared" si="24"/>
        <v>-3.5</v>
      </c>
      <c r="N37" s="83">
        <f t="shared" si="24"/>
        <v>-3</v>
      </c>
      <c r="O37" s="83">
        <f t="shared" si="24"/>
        <v>0</v>
      </c>
      <c r="P37" s="83">
        <f t="shared" si="24"/>
        <v>-4</v>
      </c>
      <c r="Q37" s="83">
        <f t="shared" si="24"/>
        <v>-30.75</v>
      </c>
      <c r="R37" s="81" t="s">
        <v>137</v>
      </c>
      <c r="S37" s="83">
        <f t="shared" ref="S37:BF37" si="25">MIN(S4:S34)</f>
        <v>49.5</v>
      </c>
      <c r="T37" s="83">
        <f t="shared" si="25"/>
        <v>49.5</v>
      </c>
      <c r="U37" s="83">
        <f t="shared" si="25"/>
        <v>56</v>
      </c>
      <c r="V37" s="83">
        <f t="shared" si="25"/>
        <v>42</v>
      </c>
      <c r="W37" s="83">
        <f t="shared" si="25"/>
        <v>42</v>
      </c>
      <c r="X37" s="83">
        <f t="shared" si="25"/>
        <v>71</v>
      </c>
      <c r="Y37" s="83">
        <f t="shared" si="25"/>
        <v>73</v>
      </c>
      <c r="Z37" s="83">
        <f t="shared" si="25"/>
        <v>75</v>
      </c>
      <c r="AA37" s="83">
        <f t="shared" si="25"/>
        <v>69</v>
      </c>
      <c r="AB37" s="83">
        <f t="shared" si="25"/>
        <v>66</v>
      </c>
      <c r="AC37" s="83">
        <f t="shared" si="25"/>
        <v>62</v>
      </c>
      <c r="AD37" s="83">
        <f t="shared" si="25"/>
        <v>63.5</v>
      </c>
      <c r="AE37" s="83">
        <f t="shared" si="25"/>
        <v>57</v>
      </c>
      <c r="AF37" s="83">
        <f t="shared" si="25"/>
        <v>54.5</v>
      </c>
      <c r="AG37" s="83">
        <f t="shared" si="25"/>
        <v>56.5</v>
      </c>
      <c r="AH37" s="83">
        <f t="shared" si="25"/>
        <v>55</v>
      </c>
      <c r="AI37" s="83">
        <f t="shared" si="25"/>
        <v>51.25</v>
      </c>
      <c r="AJ37" s="83">
        <f t="shared" si="25"/>
        <v>50</v>
      </c>
      <c r="AK37" s="83">
        <f t="shared" si="25"/>
        <v>47</v>
      </c>
      <c r="AL37" s="83">
        <f t="shared" si="25"/>
        <v>48.75</v>
      </c>
      <c r="AM37" s="83">
        <f t="shared" si="25"/>
        <v>53</v>
      </c>
      <c r="AN37" s="83">
        <f t="shared" si="25"/>
        <v>49.5</v>
      </c>
      <c r="AO37" s="83">
        <f t="shared" si="25"/>
        <v>44</v>
      </c>
      <c r="AP37" s="83">
        <f t="shared" si="25"/>
        <v>45</v>
      </c>
      <c r="AQ37" s="83">
        <f t="shared" si="25"/>
        <v>44.5</v>
      </c>
      <c r="AR37" s="83">
        <f t="shared" si="25"/>
        <v>75</v>
      </c>
      <c r="AS37" s="83">
        <f t="shared" si="25"/>
        <v>46</v>
      </c>
      <c r="AT37" s="83">
        <f t="shared" si="25"/>
        <v>44</v>
      </c>
      <c r="AU37" s="83">
        <f t="shared" si="25"/>
        <v>47</v>
      </c>
      <c r="AV37" s="83">
        <f t="shared" si="25"/>
        <v>55.25</v>
      </c>
      <c r="AW37" s="83">
        <f t="shared" si="25"/>
        <v>61</v>
      </c>
      <c r="AX37" s="83">
        <f t="shared" si="25"/>
        <v>57</v>
      </c>
      <c r="AY37" s="83">
        <f t="shared" si="25"/>
        <v>46</v>
      </c>
      <c r="AZ37" s="83">
        <f t="shared" si="25"/>
        <v>46.333333333333336</v>
      </c>
      <c r="BA37" s="83">
        <f t="shared" si="25"/>
        <v>49.5</v>
      </c>
      <c r="BB37" s="83">
        <f t="shared" si="25"/>
        <v>76</v>
      </c>
      <c r="BC37" s="83">
        <f t="shared" si="25"/>
        <v>75</v>
      </c>
      <c r="BD37" s="83">
        <f t="shared" si="25"/>
        <v>55</v>
      </c>
      <c r="BE37" s="83">
        <f t="shared" si="25"/>
        <v>56</v>
      </c>
      <c r="BF37" s="83">
        <f t="shared" si="25"/>
        <v>71</v>
      </c>
    </row>
    <row r="38" spans="1:74" x14ac:dyDescent="0.2">
      <c r="A38" s="81" t="s">
        <v>138</v>
      </c>
      <c r="B38" s="83">
        <f>MAX(B4:B33)</f>
        <v>91.25</v>
      </c>
      <c r="C38" s="83">
        <f>MAX(C4:C33)</f>
        <v>77</v>
      </c>
      <c r="D38" s="83">
        <f>MAX(D4:D33)</f>
        <v>91.5</v>
      </c>
      <c r="E38" s="83">
        <f>MAX(E4:E33)</f>
        <v>81</v>
      </c>
      <c r="F38" s="83"/>
      <c r="G38" s="83">
        <f t="shared" ref="G38:Q38" si="26">MAX(G4:G33)</f>
        <v>122</v>
      </c>
      <c r="H38" s="83">
        <f t="shared" si="26"/>
        <v>83</v>
      </c>
      <c r="I38" s="83">
        <f t="shared" si="26"/>
        <v>91.5</v>
      </c>
      <c r="J38" s="83">
        <f t="shared" si="26"/>
        <v>75.7</v>
      </c>
      <c r="K38" s="83">
        <f t="shared" si="26"/>
        <v>91.86</v>
      </c>
      <c r="L38" s="83">
        <f t="shared" si="26"/>
        <v>81.08</v>
      </c>
      <c r="M38" s="83">
        <f t="shared" si="26"/>
        <v>2</v>
      </c>
      <c r="N38" s="83">
        <f t="shared" si="26"/>
        <v>7.6599999999999966</v>
      </c>
      <c r="O38" s="83">
        <f t="shared" si="26"/>
        <v>30.5</v>
      </c>
      <c r="P38" s="83">
        <f t="shared" si="26"/>
        <v>7</v>
      </c>
      <c r="Q38" s="83">
        <f t="shared" si="26"/>
        <v>2.5</v>
      </c>
      <c r="R38" s="81" t="s">
        <v>138</v>
      </c>
      <c r="S38" s="83">
        <f t="shared" ref="S38:BF38" si="27">MAX(S4:S34)</f>
        <v>84</v>
      </c>
      <c r="T38" s="83">
        <f t="shared" si="27"/>
        <v>84</v>
      </c>
      <c r="U38" s="83">
        <f t="shared" si="27"/>
        <v>95</v>
      </c>
      <c r="V38" s="83">
        <f t="shared" si="27"/>
        <v>88</v>
      </c>
      <c r="W38" s="83">
        <f t="shared" si="27"/>
        <v>88</v>
      </c>
      <c r="X38" s="83">
        <f t="shared" si="27"/>
        <v>95</v>
      </c>
      <c r="Y38" s="83">
        <f t="shared" si="27"/>
        <v>100</v>
      </c>
      <c r="Z38" s="83">
        <f t="shared" si="27"/>
        <v>100</v>
      </c>
      <c r="AA38" s="83">
        <f t="shared" si="27"/>
        <v>91</v>
      </c>
      <c r="AB38" s="83">
        <f t="shared" si="27"/>
        <v>92</v>
      </c>
      <c r="AC38" s="83">
        <f t="shared" si="27"/>
        <v>86</v>
      </c>
      <c r="AD38" s="83">
        <f t="shared" si="27"/>
        <v>93</v>
      </c>
      <c r="AE38" s="83">
        <f t="shared" si="27"/>
        <v>97</v>
      </c>
      <c r="AF38" s="83">
        <f t="shared" si="27"/>
        <v>85</v>
      </c>
      <c r="AG38" s="83">
        <f t="shared" si="27"/>
        <v>90</v>
      </c>
      <c r="AH38" s="83">
        <f t="shared" si="27"/>
        <v>86</v>
      </c>
      <c r="AI38" s="83">
        <f t="shared" si="27"/>
        <v>90</v>
      </c>
      <c r="AJ38" s="83">
        <f t="shared" si="27"/>
        <v>85</v>
      </c>
      <c r="AK38" s="83">
        <f t="shared" si="27"/>
        <v>86</v>
      </c>
      <c r="AL38" s="83">
        <f t="shared" si="27"/>
        <v>90</v>
      </c>
      <c r="AM38" s="83">
        <f t="shared" si="27"/>
        <v>84</v>
      </c>
      <c r="AN38" s="83">
        <f t="shared" si="27"/>
        <v>83</v>
      </c>
      <c r="AO38" s="83">
        <f t="shared" si="27"/>
        <v>70</v>
      </c>
      <c r="AP38" s="83">
        <f t="shared" si="27"/>
        <v>72</v>
      </c>
      <c r="AQ38" s="83">
        <f t="shared" si="27"/>
        <v>85</v>
      </c>
      <c r="AR38" s="83">
        <f t="shared" si="27"/>
        <v>105</v>
      </c>
      <c r="AS38" s="83">
        <f t="shared" si="27"/>
        <v>110</v>
      </c>
      <c r="AT38" s="83">
        <f t="shared" si="27"/>
        <v>70</v>
      </c>
      <c r="AU38" s="83">
        <f t="shared" si="27"/>
        <v>73</v>
      </c>
      <c r="AV38" s="83">
        <f t="shared" si="27"/>
        <v>106</v>
      </c>
      <c r="AW38" s="83">
        <f t="shared" si="27"/>
        <v>91.666666666666671</v>
      </c>
      <c r="AX38" s="83">
        <f t="shared" si="27"/>
        <v>93.333333333333329</v>
      </c>
      <c r="AY38" s="83">
        <f t="shared" si="27"/>
        <v>75</v>
      </c>
      <c r="AZ38" s="83">
        <f t="shared" si="27"/>
        <v>77</v>
      </c>
      <c r="BA38" s="83">
        <f t="shared" si="27"/>
        <v>93</v>
      </c>
      <c r="BB38" s="83">
        <f t="shared" si="27"/>
        <v>89</v>
      </c>
      <c r="BC38" s="83">
        <f t="shared" si="27"/>
        <v>90.8</v>
      </c>
      <c r="BD38" s="83">
        <f t="shared" si="27"/>
        <v>83.5</v>
      </c>
      <c r="BE38" s="83">
        <f t="shared" si="27"/>
        <v>81</v>
      </c>
      <c r="BF38" s="83">
        <f t="shared" si="27"/>
        <v>90.5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86</v>
      </c>
      <c r="D40" s="1"/>
      <c r="J40" s="235"/>
      <c r="L40" s="15" t="s">
        <v>21</v>
      </c>
      <c r="N40" s="1"/>
      <c r="T40" s="1"/>
      <c r="V40" s="15" t="s">
        <v>6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>
        <v>76</v>
      </c>
      <c r="AC43" s="147">
        <v>79.5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>
        <v>67</v>
      </c>
      <c r="M53" s="138">
        <v>71</v>
      </c>
      <c r="N53" s="146"/>
      <c r="O53" s="147"/>
      <c r="P53" s="146">
        <v>51</v>
      </c>
      <c r="Q53" s="145">
        <v>54</v>
      </c>
      <c r="R53" s="146">
        <v>59</v>
      </c>
      <c r="S53" s="147">
        <v>63</v>
      </c>
      <c r="T53" s="146">
        <v>52.5</v>
      </c>
      <c r="U53" s="147">
        <v>54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>
        <v>51</v>
      </c>
      <c r="M56" s="138">
        <v>57</v>
      </c>
      <c r="N56" s="142"/>
      <c r="O56" s="139"/>
      <c r="P56" s="138"/>
      <c r="Q56" s="138"/>
      <c r="R56" s="142">
        <v>46</v>
      </c>
      <c r="S56" s="139">
        <v>48</v>
      </c>
      <c r="T56" s="142">
        <v>35</v>
      </c>
      <c r="U56" s="139">
        <v>38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84</v>
      </c>
      <c r="C62" s="14"/>
      <c r="D62" s="7"/>
      <c r="E62" s="14"/>
      <c r="F62" s="104"/>
      <c r="G62" s="13" t="s">
        <v>506</v>
      </c>
      <c r="H62" s="14"/>
      <c r="I62" s="7"/>
      <c r="J62" s="14"/>
      <c r="K62" s="104"/>
      <c r="L62" s="13" t="s">
        <v>447</v>
      </c>
      <c r="M62" s="14"/>
      <c r="N62" s="7"/>
      <c r="O62" s="14"/>
      <c r="P62" s="104"/>
      <c r="Q62" s="13" t="s">
        <v>7</v>
      </c>
      <c r="R62" s="14"/>
      <c r="S62" s="7"/>
      <c r="T62" s="14"/>
      <c r="U62" s="104"/>
      <c r="V62" s="13" t="s">
        <v>8</v>
      </c>
      <c r="W62" s="14"/>
      <c r="X62" s="7"/>
      <c r="Y62" s="14"/>
      <c r="Z62" s="104"/>
      <c r="AA62" s="13" t="s">
        <v>9</v>
      </c>
      <c r="AB62" s="14"/>
      <c r="AC62" s="7"/>
      <c r="AD62" s="14"/>
      <c r="AE62" s="104"/>
      <c r="AF62" s="13" t="s">
        <v>22</v>
      </c>
      <c r="AG62" s="14"/>
      <c r="AH62" s="7"/>
      <c r="AI62" s="14"/>
      <c r="AJ62" s="104"/>
      <c r="AK62" s="13" t="s">
        <v>5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37073</v>
      </c>
      <c r="B64" s="193">
        <v>67.8</v>
      </c>
      <c r="C64" s="194">
        <v>66.900000000000006</v>
      </c>
      <c r="D64" s="194">
        <v>42.77</v>
      </c>
      <c r="E64" s="194">
        <v>49</v>
      </c>
      <c r="F64" s="195">
        <v>64</v>
      </c>
      <c r="G64" s="193">
        <v>65</v>
      </c>
      <c r="H64" s="194">
        <v>67</v>
      </c>
      <c r="I64" s="194">
        <v>49.6</v>
      </c>
      <c r="J64" s="194">
        <v>59</v>
      </c>
      <c r="K64" s="195">
        <v>70.599999999999994</v>
      </c>
      <c r="L64" s="193">
        <v>64.8</v>
      </c>
      <c r="M64" s="194">
        <v>58.9</v>
      </c>
      <c r="N64" s="194">
        <v>49.6</v>
      </c>
      <c r="O64" s="194">
        <v>59</v>
      </c>
      <c r="P64" s="195">
        <v>70.650000000000006</v>
      </c>
      <c r="Q64" s="193">
        <v>64</v>
      </c>
      <c r="R64" s="194">
        <v>56.8</v>
      </c>
      <c r="S64" s="194">
        <v>43</v>
      </c>
      <c r="T64" s="194">
        <v>49</v>
      </c>
      <c r="U64" s="195">
        <v>77.900000000000006</v>
      </c>
      <c r="V64" s="193">
        <v>67.599999999999994</v>
      </c>
      <c r="W64" s="194">
        <v>60</v>
      </c>
      <c r="X64" s="194">
        <v>39.5</v>
      </c>
      <c r="Y64" s="194">
        <v>49.75</v>
      </c>
      <c r="Z64" s="195">
        <v>62.5</v>
      </c>
      <c r="AA64" s="193">
        <v>83</v>
      </c>
      <c r="AB64" s="194">
        <v>58</v>
      </c>
      <c r="AC64" s="194">
        <v>39.799999999999997</v>
      </c>
      <c r="AD64" s="194">
        <v>46.9</v>
      </c>
      <c r="AE64" s="195">
        <v>73</v>
      </c>
      <c r="AF64" s="193">
        <f t="shared" ref="AF64:AJ65" si="28">AVERAGE(Q64,V64,AA64)</f>
        <v>71.533333333333331</v>
      </c>
      <c r="AG64" s="194">
        <f t="shared" si="28"/>
        <v>58.266666666666673</v>
      </c>
      <c r="AH64" s="194">
        <f t="shared" si="28"/>
        <v>40.766666666666666</v>
      </c>
      <c r="AI64" s="194">
        <f t="shared" si="28"/>
        <v>48.550000000000004</v>
      </c>
      <c r="AJ64" s="195">
        <f t="shared" si="28"/>
        <v>71.13333333333334</v>
      </c>
      <c r="AK64" s="193">
        <v>68.8</v>
      </c>
      <c r="AL64" s="194">
        <v>61</v>
      </c>
      <c r="AM64" s="194">
        <v>43</v>
      </c>
      <c r="AN64" s="194">
        <v>51.5</v>
      </c>
      <c r="AO64" s="195">
        <v>70</v>
      </c>
    </row>
    <row r="65" spans="1:41" x14ac:dyDescent="0.2">
      <c r="A65" s="103">
        <v>37074</v>
      </c>
      <c r="B65" s="196">
        <v>60</v>
      </c>
      <c r="C65" s="197">
        <v>60</v>
      </c>
      <c r="D65" s="197">
        <v>50</v>
      </c>
      <c r="E65" s="197">
        <v>52</v>
      </c>
      <c r="F65" s="198">
        <v>63</v>
      </c>
      <c r="G65" s="196">
        <v>68.7</v>
      </c>
      <c r="H65" s="197">
        <v>67.900000000000006</v>
      </c>
      <c r="I65" s="197">
        <v>53</v>
      </c>
      <c r="J65" s="197">
        <v>59</v>
      </c>
      <c r="K65" s="198">
        <v>70.599999999999994</v>
      </c>
      <c r="L65" s="196">
        <v>63.6</v>
      </c>
      <c r="M65" s="197">
        <v>60.7</v>
      </c>
      <c r="N65" s="197">
        <v>45.8</v>
      </c>
      <c r="O65" s="197">
        <v>55</v>
      </c>
      <c r="P65" s="198">
        <v>74</v>
      </c>
      <c r="Q65" s="196">
        <v>64</v>
      </c>
      <c r="R65" s="197">
        <v>58.8</v>
      </c>
      <c r="S65" s="197">
        <v>43</v>
      </c>
      <c r="T65" s="197">
        <v>49</v>
      </c>
      <c r="U65" s="198">
        <v>77.900000000000006</v>
      </c>
      <c r="V65" s="196">
        <v>67.599999999999994</v>
      </c>
      <c r="W65" s="197">
        <v>60</v>
      </c>
      <c r="X65" s="197">
        <v>39.5</v>
      </c>
      <c r="Y65" s="197">
        <v>49.7</v>
      </c>
      <c r="Z65" s="198">
        <v>62.5</v>
      </c>
      <c r="AA65" s="196">
        <v>83</v>
      </c>
      <c r="AB65" s="197">
        <v>59.6</v>
      </c>
      <c r="AC65" s="197">
        <v>39.799999999999997</v>
      </c>
      <c r="AD65" s="197">
        <v>46.9</v>
      </c>
      <c r="AE65" s="198">
        <v>73</v>
      </c>
      <c r="AF65" s="196">
        <f t="shared" si="28"/>
        <v>71.533333333333331</v>
      </c>
      <c r="AG65" s="197">
        <f t="shared" si="28"/>
        <v>59.466666666666669</v>
      </c>
      <c r="AH65" s="197">
        <f t="shared" si="28"/>
        <v>40.766666666666666</v>
      </c>
      <c r="AI65" s="197">
        <f t="shared" si="28"/>
        <v>48.533333333333331</v>
      </c>
      <c r="AJ65" s="198">
        <f t="shared" si="28"/>
        <v>71.13333333333334</v>
      </c>
      <c r="AK65" s="196">
        <v>67.900000000000006</v>
      </c>
      <c r="AL65" s="197">
        <v>60.8</v>
      </c>
      <c r="AM65" s="197">
        <v>45</v>
      </c>
      <c r="AN65" s="197">
        <v>52</v>
      </c>
      <c r="AO65" s="198">
        <v>70.27</v>
      </c>
    </row>
    <row r="66" spans="1:41" x14ac:dyDescent="0.2">
      <c r="A66" s="103">
        <v>37075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37076</v>
      </c>
      <c r="B67" s="199" t="s">
        <v>520</v>
      </c>
      <c r="C67" s="200" t="s">
        <v>520</v>
      </c>
      <c r="D67" s="197" t="s">
        <v>520</v>
      </c>
      <c r="E67" s="197" t="s">
        <v>520</v>
      </c>
      <c r="F67" s="198" t="s">
        <v>520</v>
      </c>
      <c r="G67" s="196" t="s">
        <v>520</v>
      </c>
      <c r="H67" s="197" t="s">
        <v>520</v>
      </c>
      <c r="I67" s="197" t="s">
        <v>520</v>
      </c>
      <c r="J67" s="197" t="s">
        <v>520</v>
      </c>
      <c r="K67" s="198" t="s">
        <v>520</v>
      </c>
      <c r="L67" s="196" t="s">
        <v>520</v>
      </c>
      <c r="M67" s="197" t="s">
        <v>520</v>
      </c>
      <c r="N67" s="197" t="s">
        <v>520</v>
      </c>
      <c r="O67" s="197" t="s">
        <v>520</v>
      </c>
      <c r="P67" s="198" t="s">
        <v>520</v>
      </c>
      <c r="Q67" s="196" t="s">
        <v>520</v>
      </c>
      <c r="R67" s="197" t="s">
        <v>520</v>
      </c>
      <c r="S67" s="197" t="s">
        <v>520</v>
      </c>
      <c r="T67" s="197" t="s">
        <v>520</v>
      </c>
      <c r="U67" s="198" t="s">
        <v>520</v>
      </c>
      <c r="V67" s="196" t="s">
        <v>520</v>
      </c>
      <c r="W67" s="197" t="s">
        <v>520</v>
      </c>
      <c r="X67" s="197" t="s">
        <v>520</v>
      </c>
      <c r="Y67" s="197" t="s">
        <v>520</v>
      </c>
      <c r="Z67" s="198" t="s">
        <v>520</v>
      </c>
      <c r="AA67" s="196" t="s">
        <v>520</v>
      </c>
      <c r="AB67" s="197" t="s">
        <v>520</v>
      </c>
      <c r="AC67" s="197" t="s">
        <v>520</v>
      </c>
      <c r="AD67" s="197" t="s">
        <v>520</v>
      </c>
      <c r="AE67" s="198" t="s">
        <v>520</v>
      </c>
      <c r="AF67" s="196" t="s">
        <v>520</v>
      </c>
      <c r="AG67" s="197" t="s">
        <v>520</v>
      </c>
      <c r="AH67" s="197" t="s">
        <v>520</v>
      </c>
      <c r="AI67" s="197" t="s">
        <v>520</v>
      </c>
      <c r="AJ67" s="198" t="s">
        <v>520</v>
      </c>
      <c r="AK67" s="196" t="s">
        <v>520</v>
      </c>
      <c r="AL67" s="197" t="s">
        <v>520</v>
      </c>
      <c r="AM67" s="197" t="s">
        <v>520</v>
      </c>
      <c r="AN67" s="197" t="s">
        <v>520</v>
      </c>
      <c r="AO67" s="198" t="s">
        <v>520</v>
      </c>
    </row>
    <row r="68" spans="1:41" x14ac:dyDescent="0.2">
      <c r="A68" s="103">
        <v>37077</v>
      </c>
      <c r="B68" s="196">
        <v>56</v>
      </c>
      <c r="C68" s="197">
        <v>56</v>
      </c>
      <c r="D68" s="197">
        <v>57.5</v>
      </c>
      <c r="E68" s="197">
        <v>54</v>
      </c>
      <c r="F68" s="198">
        <v>63</v>
      </c>
      <c r="G68" s="196">
        <v>71</v>
      </c>
      <c r="H68" s="197">
        <v>74</v>
      </c>
      <c r="I68" s="197">
        <v>56</v>
      </c>
      <c r="J68" s="197">
        <v>65.900000000000006</v>
      </c>
      <c r="K68" s="198">
        <v>77</v>
      </c>
      <c r="L68" s="196">
        <v>69</v>
      </c>
      <c r="M68" s="197">
        <v>69.599999999999994</v>
      </c>
      <c r="N68" s="197">
        <v>51.5</v>
      </c>
      <c r="O68" s="197">
        <v>56.9</v>
      </c>
      <c r="P68" s="198">
        <v>75</v>
      </c>
      <c r="Q68" s="196">
        <v>64</v>
      </c>
      <c r="R68" s="197">
        <v>57</v>
      </c>
      <c r="S68" s="197">
        <v>48</v>
      </c>
      <c r="T68" s="197">
        <v>48</v>
      </c>
      <c r="U68" s="198">
        <v>79</v>
      </c>
      <c r="V68" s="196">
        <v>67.599999999999994</v>
      </c>
      <c r="W68" s="197">
        <v>60</v>
      </c>
      <c r="X68" s="197">
        <v>39</v>
      </c>
      <c r="Y68" s="197">
        <v>48.7</v>
      </c>
      <c r="Z68" s="198">
        <v>65</v>
      </c>
      <c r="AA68" s="196">
        <v>83</v>
      </c>
      <c r="AB68" s="197">
        <v>61</v>
      </c>
      <c r="AC68" s="197">
        <v>38</v>
      </c>
      <c r="AD68" s="197">
        <v>45.8</v>
      </c>
      <c r="AE68" s="198">
        <v>72.900000000000006</v>
      </c>
      <c r="AF68" s="196">
        <f t="shared" ref="AF68:AJ69" si="29">AVERAGE(Q68,V68,AA68)</f>
        <v>71.533333333333331</v>
      </c>
      <c r="AG68" s="197">
        <f t="shared" si="29"/>
        <v>59.333333333333336</v>
      </c>
      <c r="AH68" s="197">
        <f t="shared" si="29"/>
        <v>41.666666666666664</v>
      </c>
      <c r="AI68" s="197">
        <f t="shared" si="29"/>
        <v>47.5</v>
      </c>
      <c r="AJ68" s="198">
        <f t="shared" si="29"/>
        <v>72.3</v>
      </c>
      <c r="AK68" s="196">
        <v>68.599999999999994</v>
      </c>
      <c r="AL68" s="197">
        <v>63</v>
      </c>
      <c r="AM68" s="197">
        <v>48</v>
      </c>
      <c r="AN68" s="197">
        <v>53</v>
      </c>
      <c r="AO68" s="198">
        <v>72</v>
      </c>
    </row>
    <row r="69" spans="1:41" x14ac:dyDescent="0.2">
      <c r="A69" s="103">
        <v>37078</v>
      </c>
      <c r="B69" s="196">
        <v>57</v>
      </c>
      <c r="C69" s="197">
        <v>57</v>
      </c>
      <c r="D69" s="197">
        <v>55</v>
      </c>
      <c r="E69" s="197">
        <v>52</v>
      </c>
      <c r="F69" s="198">
        <v>58</v>
      </c>
      <c r="G69" s="196">
        <v>71</v>
      </c>
      <c r="H69" s="197">
        <v>74</v>
      </c>
      <c r="I69" s="197">
        <v>56.5</v>
      </c>
      <c r="J69" s="197">
        <v>64</v>
      </c>
      <c r="K69" s="198">
        <v>76.5</v>
      </c>
      <c r="L69" s="196">
        <v>69</v>
      </c>
      <c r="M69" s="197">
        <v>69.599999999999994</v>
      </c>
      <c r="N69" s="197">
        <v>50.9</v>
      </c>
      <c r="O69" s="197">
        <v>61</v>
      </c>
      <c r="P69" s="198">
        <v>71</v>
      </c>
      <c r="Q69" s="196">
        <v>63.7</v>
      </c>
      <c r="R69" s="197">
        <v>56.8</v>
      </c>
      <c r="S69" s="197">
        <v>50</v>
      </c>
      <c r="T69" s="197">
        <v>48.7</v>
      </c>
      <c r="U69" s="198">
        <v>83</v>
      </c>
      <c r="V69" s="196">
        <v>66.900000000000006</v>
      </c>
      <c r="W69" s="197">
        <v>59</v>
      </c>
      <c r="X69" s="197">
        <v>46.5</v>
      </c>
      <c r="Y69" s="197">
        <v>48.6</v>
      </c>
      <c r="Z69" s="198">
        <v>72</v>
      </c>
      <c r="AA69" s="196">
        <v>82.5</v>
      </c>
      <c r="AB69" s="197">
        <v>60</v>
      </c>
      <c r="AC69" s="197">
        <v>46</v>
      </c>
      <c r="AD69" s="197">
        <v>45</v>
      </c>
      <c r="AE69" s="198">
        <v>76</v>
      </c>
      <c r="AF69" s="196">
        <f t="shared" si="29"/>
        <v>71.033333333333346</v>
      </c>
      <c r="AG69" s="197">
        <f t="shared" si="29"/>
        <v>58.6</v>
      </c>
      <c r="AH69" s="197">
        <f t="shared" si="29"/>
        <v>47.5</v>
      </c>
      <c r="AI69" s="197">
        <f t="shared" si="29"/>
        <v>47.433333333333337</v>
      </c>
      <c r="AJ69" s="198">
        <f t="shared" si="29"/>
        <v>77</v>
      </c>
      <c r="AK69" s="196">
        <v>68</v>
      </c>
      <c r="AL69" s="197">
        <v>62.8</v>
      </c>
      <c r="AM69" s="197">
        <v>50.9</v>
      </c>
      <c r="AN69" s="197">
        <v>53</v>
      </c>
      <c r="AO69" s="198">
        <v>72.900000000000006</v>
      </c>
    </row>
    <row r="70" spans="1:41" x14ac:dyDescent="0.2">
      <c r="A70" s="103">
        <v>37079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37080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37081</v>
      </c>
      <c r="B72" s="196">
        <v>51</v>
      </c>
      <c r="C72" s="197">
        <v>51</v>
      </c>
      <c r="D72" s="197">
        <v>50</v>
      </c>
      <c r="E72" s="197">
        <v>46</v>
      </c>
      <c r="F72" s="198">
        <v>50</v>
      </c>
      <c r="G72" s="196">
        <v>68.7</v>
      </c>
      <c r="H72" s="197">
        <v>67.900000000000006</v>
      </c>
      <c r="I72" s="197">
        <v>56.5</v>
      </c>
      <c r="J72" s="197">
        <v>64</v>
      </c>
      <c r="K72" s="198">
        <v>66.400000000000006</v>
      </c>
      <c r="L72" s="196">
        <v>65</v>
      </c>
      <c r="M72" s="197">
        <v>64</v>
      </c>
      <c r="N72" s="197">
        <v>51</v>
      </c>
      <c r="O72" s="197">
        <v>59</v>
      </c>
      <c r="P72" s="198">
        <v>69.599999999999994</v>
      </c>
      <c r="Q72" s="196">
        <v>65</v>
      </c>
      <c r="R72" s="197">
        <v>64.599999999999994</v>
      </c>
      <c r="S72" s="197">
        <v>50</v>
      </c>
      <c r="T72" s="197">
        <v>48.7</v>
      </c>
      <c r="U72" s="198">
        <v>83.6</v>
      </c>
      <c r="V72" s="196">
        <v>69.599999999999994</v>
      </c>
      <c r="W72" s="197">
        <v>69</v>
      </c>
      <c r="X72" s="197">
        <v>46.5</v>
      </c>
      <c r="Y72" s="197">
        <v>48.6</v>
      </c>
      <c r="Z72" s="198">
        <v>72</v>
      </c>
      <c r="AA72" s="196">
        <v>84.6</v>
      </c>
      <c r="AB72" s="197">
        <v>84</v>
      </c>
      <c r="AC72" s="197">
        <v>46</v>
      </c>
      <c r="AD72" s="197">
        <v>45</v>
      </c>
      <c r="AE72" s="198">
        <v>73</v>
      </c>
      <c r="AF72" s="196">
        <f t="shared" ref="AF72:AJ73" si="30">AVERAGE(Q72,V72,AA72)</f>
        <v>73.066666666666663</v>
      </c>
      <c r="AG72" s="197">
        <f t="shared" si="30"/>
        <v>72.533333333333331</v>
      </c>
      <c r="AH72" s="197">
        <f t="shared" si="30"/>
        <v>47.5</v>
      </c>
      <c r="AI72" s="197">
        <f t="shared" si="30"/>
        <v>47.433333333333337</v>
      </c>
      <c r="AJ72" s="198">
        <f t="shared" si="30"/>
        <v>76.2</v>
      </c>
      <c r="AK72" s="196">
        <v>67</v>
      </c>
      <c r="AL72" s="197">
        <v>66.8</v>
      </c>
      <c r="AM72" s="197">
        <v>50</v>
      </c>
      <c r="AN72" s="197">
        <v>52</v>
      </c>
      <c r="AO72" s="198">
        <v>69</v>
      </c>
    </row>
    <row r="73" spans="1:41" x14ac:dyDescent="0.2">
      <c r="A73" s="103">
        <v>37082</v>
      </c>
      <c r="B73" s="196">
        <v>45</v>
      </c>
      <c r="C73" s="197">
        <v>45</v>
      </c>
      <c r="D73" s="197">
        <v>42.5</v>
      </c>
      <c r="E73" s="197">
        <v>43</v>
      </c>
      <c r="F73" s="198">
        <v>46</v>
      </c>
      <c r="G73" s="196">
        <v>68.7</v>
      </c>
      <c r="H73" s="197">
        <v>56.6</v>
      </c>
      <c r="I73" s="197">
        <v>44.9</v>
      </c>
      <c r="J73" s="197">
        <v>53</v>
      </c>
      <c r="K73" s="198">
        <v>61</v>
      </c>
      <c r="L73" s="196">
        <v>65.2</v>
      </c>
      <c r="M73" s="197">
        <v>58.5</v>
      </c>
      <c r="N73" s="197">
        <v>37</v>
      </c>
      <c r="O73" s="197">
        <v>50.5</v>
      </c>
      <c r="P73" s="198">
        <v>61</v>
      </c>
      <c r="Q73" s="196">
        <v>59.8</v>
      </c>
      <c r="R73" s="197">
        <v>59</v>
      </c>
      <c r="S73" s="197">
        <v>52</v>
      </c>
      <c r="T73" s="197">
        <v>50.5</v>
      </c>
      <c r="U73" s="198">
        <v>78.599999999999994</v>
      </c>
      <c r="V73" s="196">
        <v>64</v>
      </c>
      <c r="W73" s="197">
        <v>63.5</v>
      </c>
      <c r="X73" s="197">
        <v>43</v>
      </c>
      <c r="Y73" s="197">
        <v>49.9</v>
      </c>
      <c r="Z73" s="198">
        <v>66</v>
      </c>
      <c r="AA73" s="196">
        <v>78.599999999999994</v>
      </c>
      <c r="AB73" s="197">
        <v>78</v>
      </c>
      <c r="AC73" s="197">
        <v>42.97</v>
      </c>
      <c r="AD73" s="197">
        <v>45.5</v>
      </c>
      <c r="AE73" s="198">
        <v>69.5</v>
      </c>
      <c r="AF73" s="196">
        <f t="shared" si="30"/>
        <v>67.466666666666654</v>
      </c>
      <c r="AG73" s="197">
        <f t="shared" si="30"/>
        <v>66.833333333333329</v>
      </c>
      <c r="AH73" s="197">
        <f t="shared" si="30"/>
        <v>45.99</v>
      </c>
      <c r="AI73" s="197">
        <f t="shared" si="30"/>
        <v>48.633333333333333</v>
      </c>
      <c r="AJ73" s="198">
        <f t="shared" si="30"/>
        <v>71.36666666666666</v>
      </c>
      <c r="AK73" s="196">
        <v>63.56</v>
      </c>
      <c r="AL73" s="197">
        <v>60</v>
      </c>
      <c r="AM73" s="197">
        <v>44</v>
      </c>
      <c r="AN73" s="197">
        <v>48.9</v>
      </c>
      <c r="AO73" s="198">
        <v>63.7</v>
      </c>
    </row>
    <row r="74" spans="1:41" x14ac:dyDescent="0.2">
      <c r="A74" s="103">
        <v>37083</v>
      </c>
      <c r="B74" s="196">
        <v>40</v>
      </c>
      <c r="C74" s="197">
        <v>40</v>
      </c>
      <c r="D74" s="197">
        <v>35</v>
      </c>
      <c r="E74" s="197">
        <v>35</v>
      </c>
      <c r="F74" s="198">
        <v>35</v>
      </c>
      <c r="G74" s="196">
        <v>49.8</v>
      </c>
      <c r="H74" s="197">
        <v>49</v>
      </c>
      <c r="I74" s="197">
        <v>41.9</v>
      </c>
      <c r="J74" s="197">
        <v>45</v>
      </c>
      <c r="K74" s="198">
        <v>51</v>
      </c>
      <c r="L74" s="196">
        <v>58.9</v>
      </c>
      <c r="M74" s="197">
        <v>57.7</v>
      </c>
      <c r="N74" s="197">
        <v>38</v>
      </c>
      <c r="O74" s="197">
        <v>43.5</v>
      </c>
      <c r="P74" s="198">
        <v>50</v>
      </c>
      <c r="Q74" s="196">
        <v>57.6</v>
      </c>
      <c r="R74" s="197">
        <v>57</v>
      </c>
      <c r="S74" s="197">
        <v>41.8</v>
      </c>
      <c r="T74" s="197">
        <v>47.7</v>
      </c>
      <c r="U74" s="198">
        <v>71</v>
      </c>
      <c r="V74" s="196">
        <v>61</v>
      </c>
      <c r="W74" s="197">
        <v>60.8</v>
      </c>
      <c r="X74" s="197">
        <v>37.5</v>
      </c>
      <c r="Y74" s="197">
        <v>47</v>
      </c>
      <c r="Z74" s="198">
        <v>58</v>
      </c>
      <c r="AA74" s="196">
        <v>78</v>
      </c>
      <c r="AB74" s="197">
        <v>77.900000000000006</v>
      </c>
      <c r="AC74" s="197">
        <v>37</v>
      </c>
      <c r="AD74" s="197">
        <v>43.8</v>
      </c>
      <c r="AE74" s="198">
        <v>61.5</v>
      </c>
      <c r="AF74" s="196">
        <f>AVERAGE(Q74,V74,AA74)</f>
        <v>65.533333333333331</v>
      </c>
      <c r="AG74" s="197">
        <f>AVERAGE(R74,W74,AB74)</f>
        <v>65.233333333333334</v>
      </c>
      <c r="AH74" s="197">
        <f>AVERAGE(S74,X74,AC74)</f>
        <v>38.766666666666666</v>
      </c>
      <c r="AI74" s="197">
        <f>AVERAGE(T74,Y74,AD74)</f>
        <v>46.166666666666664</v>
      </c>
      <c r="AJ74" s="198">
        <f>AVERAGE(U74,Z74,AE74)</f>
        <v>63.5</v>
      </c>
      <c r="AK74" s="196">
        <v>57.6</v>
      </c>
      <c r="AL74" s="197">
        <v>57</v>
      </c>
      <c r="AM74" s="197">
        <v>38.6</v>
      </c>
      <c r="AN74" s="197">
        <v>43.7</v>
      </c>
      <c r="AO74" s="198">
        <v>54.5</v>
      </c>
    </row>
    <row r="75" spans="1:41" x14ac:dyDescent="0.2">
      <c r="A75" s="103">
        <v>37084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37085</v>
      </c>
      <c r="B76" s="196">
        <v>39</v>
      </c>
      <c r="C76" s="197">
        <v>39</v>
      </c>
      <c r="D76" s="197">
        <v>34</v>
      </c>
      <c r="E76" s="197">
        <v>34</v>
      </c>
      <c r="F76" s="198">
        <v>34</v>
      </c>
      <c r="G76" s="196">
        <v>50</v>
      </c>
      <c r="H76" s="197">
        <v>52</v>
      </c>
      <c r="I76" s="197">
        <v>40</v>
      </c>
      <c r="J76" s="197">
        <v>42</v>
      </c>
      <c r="K76" s="198">
        <v>52</v>
      </c>
      <c r="L76" s="196">
        <v>58</v>
      </c>
      <c r="M76" s="197">
        <v>58</v>
      </c>
      <c r="N76" s="197">
        <v>39</v>
      </c>
      <c r="O76" s="197">
        <v>42</v>
      </c>
      <c r="P76" s="198">
        <v>52</v>
      </c>
      <c r="Q76" s="196">
        <v>56</v>
      </c>
      <c r="R76" s="197">
        <v>56</v>
      </c>
      <c r="S76" s="197">
        <v>38</v>
      </c>
      <c r="T76" s="197">
        <v>43</v>
      </c>
      <c r="U76" s="198">
        <v>60</v>
      </c>
      <c r="V76" s="196">
        <v>59</v>
      </c>
      <c r="W76" s="197">
        <v>59</v>
      </c>
      <c r="X76" s="197">
        <v>38</v>
      </c>
      <c r="Y76" s="197">
        <v>40</v>
      </c>
      <c r="Z76" s="198">
        <v>50</v>
      </c>
      <c r="AA76" s="196">
        <v>75</v>
      </c>
      <c r="AB76" s="197">
        <v>75</v>
      </c>
      <c r="AC76" s="197">
        <v>38</v>
      </c>
      <c r="AD76" s="197">
        <v>40</v>
      </c>
      <c r="AE76" s="198">
        <v>55</v>
      </c>
      <c r="AF76" s="196">
        <f>AVERAGE(Q76,V76,AA76)</f>
        <v>63.333333333333336</v>
      </c>
      <c r="AG76" s="197">
        <f>AVERAGE(R76,W76,AB76)</f>
        <v>63.333333333333336</v>
      </c>
      <c r="AH76" s="197">
        <f>AVERAGE(S76,X76,AC76)</f>
        <v>38</v>
      </c>
      <c r="AI76" s="197">
        <f>AVERAGE(T76,Y76,AD76)</f>
        <v>41</v>
      </c>
      <c r="AJ76" s="198">
        <f>AVERAGE(U76,Z76,AE76)</f>
        <v>55</v>
      </c>
      <c r="AK76" s="196"/>
      <c r="AL76" s="197"/>
      <c r="AM76" s="197"/>
      <c r="AN76" s="197"/>
      <c r="AO76" s="198"/>
    </row>
    <row r="77" spans="1:41" x14ac:dyDescent="0.2">
      <c r="A77" s="103">
        <v>37086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37087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37088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37089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37090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37091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37092</v>
      </c>
      <c r="B83" s="196">
        <v>35</v>
      </c>
      <c r="C83" s="197">
        <v>35</v>
      </c>
      <c r="D83" s="197">
        <v>31</v>
      </c>
      <c r="E83" s="197">
        <v>30</v>
      </c>
      <c r="F83" s="198">
        <v>35</v>
      </c>
      <c r="G83" s="196">
        <v>48</v>
      </c>
      <c r="H83" s="197">
        <v>49</v>
      </c>
      <c r="I83" s="197">
        <v>41</v>
      </c>
      <c r="J83" s="197">
        <v>41</v>
      </c>
      <c r="K83" s="198">
        <v>47</v>
      </c>
      <c r="L83" s="196">
        <v>48</v>
      </c>
      <c r="M83" s="197">
        <v>48</v>
      </c>
      <c r="N83" s="197">
        <v>39</v>
      </c>
      <c r="O83" s="197">
        <v>40</v>
      </c>
      <c r="P83" s="198">
        <v>46</v>
      </c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>
        <v>46</v>
      </c>
      <c r="AG83" s="197">
        <v>41</v>
      </c>
      <c r="AH83" s="197">
        <v>33</v>
      </c>
      <c r="AI83" s="197">
        <v>35</v>
      </c>
      <c r="AJ83" s="198">
        <v>46</v>
      </c>
      <c r="AK83" s="196"/>
      <c r="AL83" s="197"/>
      <c r="AM83" s="197"/>
      <c r="AN83" s="197"/>
      <c r="AO83" s="198"/>
    </row>
    <row r="84" spans="1:41" x14ac:dyDescent="0.2">
      <c r="A84" s="103">
        <v>37093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37094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37095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37096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37097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37098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37099</v>
      </c>
      <c r="B90" s="196"/>
      <c r="C90" s="197"/>
      <c r="D90" s="197"/>
      <c r="E90" s="197"/>
      <c r="F90" s="198"/>
      <c r="G90" s="196">
        <v>47</v>
      </c>
      <c r="H90" s="197">
        <v>48</v>
      </c>
      <c r="I90" s="197">
        <v>39</v>
      </c>
      <c r="J90" s="197">
        <v>39</v>
      </c>
      <c r="K90" s="198">
        <v>43</v>
      </c>
      <c r="L90" s="196">
        <v>46</v>
      </c>
      <c r="M90" s="197">
        <v>47</v>
      </c>
      <c r="N90" s="197">
        <v>38</v>
      </c>
      <c r="O90" s="197">
        <v>38</v>
      </c>
      <c r="P90" s="198">
        <v>42</v>
      </c>
      <c r="Q90" s="196">
        <v>40</v>
      </c>
      <c r="R90" s="197">
        <v>39</v>
      </c>
      <c r="S90" s="197">
        <v>33</v>
      </c>
      <c r="T90" s="197">
        <v>34</v>
      </c>
      <c r="U90" s="198">
        <v>41</v>
      </c>
      <c r="V90" s="196">
        <v>38</v>
      </c>
      <c r="W90" s="197">
        <v>37</v>
      </c>
      <c r="X90" s="197">
        <v>28</v>
      </c>
      <c r="Y90" s="197">
        <v>31</v>
      </c>
      <c r="Z90" s="198">
        <v>39</v>
      </c>
      <c r="AA90" s="196">
        <v>53</v>
      </c>
      <c r="AB90" s="197">
        <v>52</v>
      </c>
      <c r="AC90" s="197">
        <v>29</v>
      </c>
      <c r="AD90" s="197">
        <v>31</v>
      </c>
      <c r="AE90" s="198">
        <v>46</v>
      </c>
      <c r="AF90" s="196">
        <f>AVERAGE(Q90,V90,AA90)</f>
        <v>43.666666666666664</v>
      </c>
      <c r="AG90" s="197">
        <f>AVERAGE(R90,W90,AB90)</f>
        <v>42.666666666666664</v>
      </c>
      <c r="AH90" s="197">
        <f>AVERAGE(S90,X90,AC90)</f>
        <v>30</v>
      </c>
      <c r="AI90" s="197">
        <f>AVERAGE(T90,Y90,AD90)</f>
        <v>32</v>
      </c>
      <c r="AJ90" s="198">
        <f>AVERAGE(U90,Z90,AE90)</f>
        <v>42</v>
      </c>
      <c r="AK90" s="196"/>
      <c r="AL90" s="197"/>
      <c r="AM90" s="197"/>
      <c r="AN90" s="197"/>
      <c r="AO90" s="198"/>
    </row>
    <row r="91" spans="1:41" x14ac:dyDescent="0.2">
      <c r="A91" s="103">
        <v>37100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37101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37102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37103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1">AVERAGE(B64:B94)</f>
        <v>50.088888888888889</v>
      </c>
      <c r="C96" s="83">
        <f t="shared" si="31"/>
        <v>49.988888888888887</v>
      </c>
      <c r="D96" s="83">
        <f t="shared" si="31"/>
        <v>44.196666666666665</v>
      </c>
      <c r="E96" s="83">
        <f t="shared" si="31"/>
        <v>43.888888888888886</v>
      </c>
      <c r="F96" s="83">
        <f t="shared" si="31"/>
        <v>49.777777777777779</v>
      </c>
      <c r="G96" s="83">
        <f t="shared" si="31"/>
        <v>60.79</v>
      </c>
      <c r="H96" s="83">
        <f t="shared" si="31"/>
        <v>60.54</v>
      </c>
      <c r="I96" s="83">
        <f t="shared" si="31"/>
        <v>47.839999999999996</v>
      </c>
      <c r="J96" s="83">
        <f t="shared" si="31"/>
        <v>53.19</v>
      </c>
      <c r="K96" s="83">
        <f t="shared" si="31"/>
        <v>61.510000000000005</v>
      </c>
      <c r="L96" s="83">
        <f t="shared" si="31"/>
        <v>60.75</v>
      </c>
      <c r="M96" s="83">
        <f t="shared" si="31"/>
        <v>59.2</v>
      </c>
      <c r="N96" s="83">
        <f t="shared" si="31"/>
        <v>43.980000000000004</v>
      </c>
      <c r="O96" s="83">
        <f t="shared" si="31"/>
        <v>50.489999999999995</v>
      </c>
      <c r="P96" s="83">
        <f t="shared" si="31"/>
        <v>61.125</v>
      </c>
      <c r="Q96" s="83">
        <f t="shared" si="31"/>
        <v>59.344444444444449</v>
      </c>
      <c r="R96" s="83">
        <f t="shared" si="31"/>
        <v>56.111111111111114</v>
      </c>
      <c r="S96" s="83">
        <f t="shared" si="31"/>
        <v>44.31111111111111</v>
      </c>
      <c r="T96" s="83">
        <f t="shared" si="31"/>
        <v>46.511111111111106</v>
      </c>
      <c r="U96" s="83">
        <f t="shared" si="31"/>
        <v>72.444444444444443</v>
      </c>
      <c r="V96" s="83">
        <f t="shared" si="31"/>
        <v>62.36666666666666</v>
      </c>
      <c r="W96" s="83">
        <f t="shared" si="31"/>
        <v>58.699999999999996</v>
      </c>
      <c r="X96" s="83">
        <f t="shared" si="31"/>
        <v>39.722222222222221</v>
      </c>
      <c r="Y96" s="83">
        <f t="shared" si="31"/>
        <v>45.916666666666664</v>
      </c>
      <c r="Z96" s="83">
        <f t="shared" si="31"/>
        <v>60.777777777777779</v>
      </c>
      <c r="AA96" s="83">
        <f t="shared" si="31"/>
        <v>77.855555555555554</v>
      </c>
      <c r="AB96" s="83">
        <f t="shared" si="31"/>
        <v>67.277777777777771</v>
      </c>
      <c r="AC96" s="83">
        <f t="shared" si="31"/>
        <v>39.61888888888889</v>
      </c>
      <c r="AD96" s="83">
        <f t="shared" si="31"/>
        <v>43.322222222222223</v>
      </c>
      <c r="AE96" s="83">
        <f t="shared" si="31"/>
        <v>66.655555555555551</v>
      </c>
      <c r="AF96" s="83">
        <f t="shared" si="31"/>
        <v>64.47</v>
      </c>
      <c r="AG96" s="83">
        <f t="shared" si="31"/>
        <v>58.726666666666667</v>
      </c>
      <c r="AH96" s="83">
        <f t="shared" si="31"/>
        <v>40.395666666666664</v>
      </c>
      <c r="AI96" s="83">
        <f t="shared" si="31"/>
        <v>44.225000000000009</v>
      </c>
      <c r="AJ96" s="83">
        <f t="shared" si="31"/>
        <v>64.563333333333333</v>
      </c>
      <c r="AK96" s="83">
        <f t="shared" si="31"/>
        <v>65.92285714285714</v>
      </c>
      <c r="AL96" s="83">
        <f t="shared" si="31"/>
        <v>61.628571428571433</v>
      </c>
      <c r="AM96" s="83">
        <f t="shared" si="31"/>
        <v>45.642857142857146</v>
      </c>
      <c r="AN96" s="83">
        <f t="shared" si="31"/>
        <v>50.585714285714282</v>
      </c>
      <c r="AO96" s="83">
        <f t="shared" si="31"/>
        <v>67.481428571428566</v>
      </c>
    </row>
    <row r="97" spans="2:41" x14ac:dyDescent="0.2">
      <c r="B97" s="83">
        <f t="shared" ref="B97:AO97" si="32">MIN(B64:B94)</f>
        <v>35</v>
      </c>
      <c r="C97" s="83">
        <f t="shared" si="32"/>
        <v>35</v>
      </c>
      <c r="D97" s="83">
        <f t="shared" si="32"/>
        <v>31</v>
      </c>
      <c r="E97" s="83">
        <f t="shared" si="32"/>
        <v>30</v>
      </c>
      <c r="F97" s="83">
        <f t="shared" si="32"/>
        <v>34</v>
      </c>
      <c r="G97" s="83">
        <f t="shared" si="32"/>
        <v>47</v>
      </c>
      <c r="H97" s="83">
        <f t="shared" si="32"/>
        <v>48</v>
      </c>
      <c r="I97" s="83">
        <f t="shared" si="32"/>
        <v>39</v>
      </c>
      <c r="J97" s="83">
        <f t="shared" si="32"/>
        <v>39</v>
      </c>
      <c r="K97" s="83">
        <f t="shared" si="32"/>
        <v>43</v>
      </c>
      <c r="L97" s="83">
        <f t="shared" si="32"/>
        <v>46</v>
      </c>
      <c r="M97" s="83">
        <f t="shared" si="32"/>
        <v>47</v>
      </c>
      <c r="N97" s="83">
        <f t="shared" si="32"/>
        <v>37</v>
      </c>
      <c r="O97" s="83">
        <f t="shared" si="32"/>
        <v>38</v>
      </c>
      <c r="P97" s="83">
        <f t="shared" si="32"/>
        <v>42</v>
      </c>
      <c r="Q97" s="83">
        <f t="shared" si="32"/>
        <v>40</v>
      </c>
      <c r="R97" s="83">
        <f t="shared" si="32"/>
        <v>39</v>
      </c>
      <c r="S97" s="83">
        <f t="shared" si="32"/>
        <v>33</v>
      </c>
      <c r="T97" s="83">
        <f t="shared" si="32"/>
        <v>34</v>
      </c>
      <c r="U97" s="83">
        <f t="shared" si="32"/>
        <v>41</v>
      </c>
      <c r="V97" s="83">
        <f t="shared" si="32"/>
        <v>38</v>
      </c>
      <c r="W97" s="83">
        <f t="shared" si="32"/>
        <v>37</v>
      </c>
      <c r="X97" s="83">
        <f t="shared" si="32"/>
        <v>28</v>
      </c>
      <c r="Y97" s="83">
        <f t="shared" si="32"/>
        <v>31</v>
      </c>
      <c r="Z97" s="83">
        <f t="shared" si="32"/>
        <v>39</v>
      </c>
      <c r="AA97" s="83">
        <f t="shared" si="32"/>
        <v>53</v>
      </c>
      <c r="AB97" s="83">
        <f t="shared" si="32"/>
        <v>52</v>
      </c>
      <c r="AC97" s="83">
        <f t="shared" si="32"/>
        <v>29</v>
      </c>
      <c r="AD97" s="83">
        <f t="shared" si="32"/>
        <v>31</v>
      </c>
      <c r="AE97" s="83">
        <f t="shared" si="32"/>
        <v>46</v>
      </c>
      <c r="AF97" s="83">
        <f t="shared" si="32"/>
        <v>43.666666666666664</v>
      </c>
      <c r="AG97" s="83">
        <f t="shared" si="32"/>
        <v>41</v>
      </c>
      <c r="AH97" s="83">
        <f t="shared" si="32"/>
        <v>30</v>
      </c>
      <c r="AI97" s="83">
        <f t="shared" si="32"/>
        <v>32</v>
      </c>
      <c r="AJ97" s="83">
        <f t="shared" si="32"/>
        <v>42</v>
      </c>
      <c r="AK97" s="83">
        <f t="shared" si="32"/>
        <v>57.6</v>
      </c>
      <c r="AL97" s="83">
        <f t="shared" si="32"/>
        <v>57</v>
      </c>
      <c r="AM97" s="83">
        <f t="shared" si="32"/>
        <v>38.6</v>
      </c>
      <c r="AN97" s="83">
        <f t="shared" si="32"/>
        <v>43.7</v>
      </c>
      <c r="AO97" s="83">
        <f t="shared" si="32"/>
        <v>54.5</v>
      </c>
    </row>
    <row r="98" spans="2:41" x14ac:dyDescent="0.2">
      <c r="B98" s="83">
        <f t="shared" ref="B98:AO98" si="33">MAX(B64:B94)</f>
        <v>67.8</v>
      </c>
      <c r="C98" s="83">
        <f t="shared" si="33"/>
        <v>66.900000000000006</v>
      </c>
      <c r="D98" s="83">
        <f t="shared" si="33"/>
        <v>57.5</v>
      </c>
      <c r="E98" s="83">
        <f t="shared" si="33"/>
        <v>54</v>
      </c>
      <c r="F98" s="83">
        <f t="shared" si="33"/>
        <v>64</v>
      </c>
      <c r="G98" s="83">
        <f t="shared" si="33"/>
        <v>71</v>
      </c>
      <c r="H98" s="83">
        <f t="shared" si="33"/>
        <v>74</v>
      </c>
      <c r="I98" s="83">
        <f t="shared" si="33"/>
        <v>56.5</v>
      </c>
      <c r="J98" s="83">
        <f t="shared" si="33"/>
        <v>65.900000000000006</v>
      </c>
      <c r="K98" s="83">
        <f t="shared" si="33"/>
        <v>77</v>
      </c>
      <c r="L98" s="83">
        <f t="shared" si="33"/>
        <v>69</v>
      </c>
      <c r="M98" s="83">
        <f t="shared" si="33"/>
        <v>69.599999999999994</v>
      </c>
      <c r="N98" s="83">
        <f t="shared" si="33"/>
        <v>51.5</v>
      </c>
      <c r="O98" s="83">
        <f t="shared" si="33"/>
        <v>61</v>
      </c>
      <c r="P98" s="83">
        <f t="shared" si="33"/>
        <v>75</v>
      </c>
      <c r="Q98" s="83">
        <f t="shared" si="33"/>
        <v>65</v>
      </c>
      <c r="R98" s="83">
        <f t="shared" si="33"/>
        <v>64.599999999999994</v>
      </c>
      <c r="S98" s="83">
        <f t="shared" si="33"/>
        <v>52</v>
      </c>
      <c r="T98" s="83">
        <f t="shared" si="33"/>
        <v>50.5</v>
      </c>
      <c r="U98" s="83">
        <f t="shared" si="33"/>
        <v>83.6</v>
      </c>
      <c r="V98" s="83">
        <f t="shared" si="33"/>
        <v>69.599999999999994</v>
      </c>
      <c r="W98" s="83">
        <f t="shared" si="33"/>
        <v>69</v>
      </c>
      <c r="X98" s="83">
        <f t="shared" si="33"/>
        <v>46.5</v>
      </c>
      <c r="Y98" s="83">
        <f t="shared" si="33"/>
        <v>49.9</v>
      </c>
      <c r="Z98" s="83">
        <f t="shared" si="33"/>
        <v>72</v>
      </c>
      <c r="AA98" s="83">
        <f t="shared" si="33"/>
        <v>84.6</v>
      </c>
      <c r="AB98" s="83">
        <f t="shared" si="33"/>
        <v>84</v>
      </c>
      <c r="AC98" s="83">
        <f t="shared" si="33"/>
        <v>46</v>
      </c>
      <c r="AD98" s="83">
        <f t="shared" si="33"/>
        <v>46.9</v>
      </c>
      <c r="AE98" s="83">
        <f t="shared" si="33"/>
        <v>76</v>
      </c>
      <c r="AF98" s="83">
        <f t="shared" si="33"/>
        <v>73.066666666666663</v>
      </c>
      <c r="AG98" s="83">
        <f t="shared" si="33"/>
        <v>72.533333333333331</v>
      </c>
      <c r="AH98" s="83">
        <f t="shared" si="33"/>
        <v>47.5</v>
      </c>
      <c r="AI98" s="83">
        <f t="shared" si="33"/>
        <v>48.633333333333333</v>
      </c>
      <c r="AJ98" s="83">
        <f t="shared" si="33"/>
        <v>77</v>
      </c>
      <c r="AK98" s="83">
        <f t="shared" si="33"/>
        <v>68.8</v>
      </c>
      <c r="AL98" s="83">
        <f t="shared" si="33"/>
        <v>66.8</v>
      </c>
      <c r="AM98" s="83">
        <f t="shared" si="33"/>
        <v>50.9</v>
      </c>
      <c r="AN98" s="83">
        <f t="shared" si="33"/>
        <v>53</v>
      </c>
      <c r="AO98" s="83">
        <f t="shared" si="33"/>
        <v>72.900000000000006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J29" sqref="J29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2"/>
      <c r="F2" s="246"/>
      <c r="G2" s="14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83</v>
      </c>
      <c r="T2" s="7"/>
      <c r="U2" s="14"/>
      <c r="V2" s="14"/>
      <c r="W2" s="14"/>
      <c r="X2" s="13" t="s">
        <v>84</v>
      </c>
      <c r="Y2" s="14"/>
      <c r="Z2" s="7"/>
      <c r="AA2" s="14"/>
      <c r="AB2" s="104"/>
      <c r="AC2" s="13" t="s">
        <v>21</v>
      </c>
      <c r="AD2" s="14"/>
      <c r="AE2" s="7"/>
      <c r="AF2" s="14"/>
      <c r="AG2" s="104"/>
      <c r="AH2" s="13" t="s">
        <v>447</v>
      </c>
      <c r="AI2" s="14"/>
      <c r="AJ2" s="7"/>
      <c r="AK2" s="14"/>
      <c r="AL2" s="104"/>
      <c r="AM2" s="13" t="s">
        <v>22</v>
      </c>
      <c r="AN2" s="14"/>
      <c r="AO2" s="7"/>
      <c r="AP2" s="14"/>
      <c r="AQ2" s="104"/>
      <c r="AR2" s="13" t="s">
        <v>5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2" t="s">
        <v>35</v>
      </c>
      <c r="F3" s="247"/>
      <c r="G3" s="12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37043</v>
      </c>
      <c r="B4" s="216">
        <v>146</v>
      </c>
      <c r="C4" s="217">
        <v>75</v>
      </c>
      <c r="D4" s="216">
        <v>145</v>
      </c>
      <c r="E4" s="217">
        <v>79</v>
      </c>
      <c r="F4" s="245"/>
      <c r="G4" s="217">
        <v>170</v>
      </c>
      <c r="H4" s="226">
        <v>37</v>
      </c>
      <c r="I4" s="210">
        <v>151</v>
      </c>
      <c r="J4" s="210">
        <v>50</v>
      </c>
      <c r="K4" s="210">
        <v>162</v>
      </c>
      <c r="L4" s="210">
        <v>79</v>
      </c>
      <c r="M4" s="237">
        <f>+B4-D4</f>
        <v>1</v>
      </c>
      <c r="N4" s="237">
        <f>+B4-K4</f>
        <v>-16</v>
      </c>
      <c r="O4" s="237">
        <f>+G4-I4</f>
        <v>19</v>
      </c>
      <c r="P4" s="237">
        <f>+K4-I4</f>
        <v>11</v>
      </c>
      <c r="Q4" s="237">
        <f>+B4-G4</f>
        <v>-24</v>
      </c>
      <c r="R4" s="236">
        <f t="shared" ref="R4:R34" si="0">A4</f>
        <v>37043</v>
      </c>
      <c r="S4" s="193">
        <v>200</v>
      </c>
      <c r="T4" s="194">
        <v>200</v>
      </c>
      <c r="U4" s="194">
        <v>225</v>
      </c>
      <c r="V4" s="194">
        <v>190</v>
      </c>
      <c r="W4" s="195">
        <v>200</v>
      </c>
      <c r="X4" s="193">
        <v>260</v>
      </c>
      <c r="Y4" s="194">
        <v>265</v>
      </c>
      <c r="Z4" s="194">
        <v>300</v>
      </c>
      <c r="AA4" s="194">
        <v>250</v>
      </c>
      <c r="AB4" s="195">
        <v>253</v>
      </c>
      <c r="AC4" s="193">
        <v>310</v>
      </c>
      <c r="AD4" s="194">
        <v>310</v>
      </c>
      <c r="AE4" s="194">
        <v>355</v>
      </c>
      <c r="AF4" s="194">
        <v>285</v>
      </c>
      <c r="AG4" s="195">
        <v>285</v>
      </c>
      <c r="AH4" s="193">
        <v>205</v>
      </c>
      <c r="AI4" s="194">
        <v>200</v>
      </c>
      <c r="AJ4" s="194">
        <v>205</v>
      </c>
      <c r="AK4" s="194">
        <v>185</v>
      </c>
      <c r="AL4" s="195">
        <v>190</v>
      </c>
      <c r="AM4" s="193">
        <v>166.67</v>
      </c>
      <c r="AN4" s="194">
        <v>170</v>
      </c>
      <c r="AO4" s="194">
        <v>110</v>
      </c>
      <c r="AP4" s="194">
        <v>112</v>
      </c>
      <c r="AQ4" s="195">
        <v>120</v>
      </c>
      <c r="AR4" s="193">
        <v>210.7</v>
      </c>
      <c r="AS4" s="194">
        <v>112</v>
      </c>
      <c r="AT4" s="194">
        <v>202</v>
      </c>
      <c r="AU4" s="194">
        <v>178</v>
      </c>
      <c r="AV4" s="195">
        <v>184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37043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37044</v>
      </c>
      <c r="B5" s="216">
        <v>146</v>
      </c>
      <c r="C5" s="217">
        <v>75</v>
      </c>
      <c r="D5" s="216">
        <v>145</v>
      </c>
      <c r="E5" s="217">
        <v>79</v>
      </c>
      <c r="F5" s="245"/>
      <c r="G5" s="217">
        <v>170</v>
      </c>
      <c r="H5" s="218">
        <v>37</v>
      </c>
      <c r="I5" s="211">
        <v>151</v>
      </c>
      <c r="J5" s="211">
        <v>50</v>
      </c>
      <c r="K5" s="211">
        <v>162</v>
      </c>
      <c r="L5" s="211">
        <v>79</v>
      </c>
      <c r="M5" s="238">
        <f>+B5-D5</f>
        <v>1</v>
      </c>
      <c r="N5" s="238">
        <f>+B5-K5</f>
        <v>-16</v>
      </c>
      <c r="O5" s="238">
        <f>+G5-I5</f>
        <v>19</v>
      </c>
      <c r="P5" s="238">
        <f>+K5-I5</f>
        <v>11</v>
      </c>
      <c r="Q5" s="238">
        <f>+B5-G5</f>
        <v>-24</v>
      </c>
      <c r="R5" s="236">
        <f t="shared" si="0"/>
        <v>37044</v>
      </c>
      <c r="S5" s="196">
        <v>200</v>
      </c>
      <c r="T5" s="197">
        <v>200</v>
      </c>
      <c r="U5" s="197">
        <v>225</v>
      </c>
      <c r="V5" s="197">
        <v>190</v>
      </c>
      <c r="W5" s="198">
        <v>200</v>
      </c>
      <c r="X5" s="196">
        <v>260</v>
      </c>
      <c r="Y5" s="197">
        <v>265</v>
      </c>
      <c r="Z5" s="197">
        <v>300</v>
      </c>
      <c r="AA5" s="197">
        <v>250</v>
      </c>
      <c r="AB5" s="198">
        <v>253</v>
      </c>
      <c r="AC5" s="196">
        <v>310</v>
      </c>
      <c r="AD5" s="197">
        <v>31</v>
      </c>
      <c r="AE5" s="197">
        <v>355</v>
      </c>
      <c r="AF5" s="197">
        <v>285</v>
      </c>
      <c r="AG5" s="198">
        <v>285</v>
      </c>
      <c r="AH5" s="193">
        <v>205</v>
      </c>
      <c r="AI5" s="194">
        <v>200</v>
      </c>
      <c r="AJ5" s="194">
        <v>205</v>
      </c>
      <c r="AK5" s="194">
        <v>185</v>
      </c>
      <c r="AL5" s="195">
        <v>190</v>
      </c>
      <c r="AM5" s="196">
        <v>167</v>
      </c>
      <c r="AN5" s="197">
        <v>170</v>
      </c>
      <c r="AO5" s="197">
        <v>110</v>
      </c>
      <c r="AP5" s="197">
        <v>112</v>
      </c>
      <c r="AQ5" s="198">
        <v>120</v>
      </c>
      <c r="AR5" s="193">
        <v>210.7</v>
      </c>
      <c r="AS5" s="194">
        <v>112</v>
      </c>
      <c r="AT5" s="194">
        <v>202</v>
      </c>
      <c r="AU5" s="194">
        <v>178</v>
      </c>
      <c r="AV5" s="195">
        <v>184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37044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37045</v>
      </c>
      <c r="B6" s="216"/>
      <c r="C6" s="217"/>
      <c r="D6" s="216"/>
      <c r="E6" s="217"/>
      <c r="F6" s="245"/>
      <c r="G6" s="217"/>
      <c r="H6" s="218">
        <v>83</v>
      </c>
      <c r="I6" s="211"/>
      <c r="J6" s="211">
        <v>79</v>
      </c>
      <c r="K6" s="211"/>
      <c r="L6" s="211">
        <v>98</v>
      </c>
      <c r="M6" s="238"/>
      <c r="N6" s="238"/>
      <c r="O6" s="238"/>
      <c r="P6" s="238"/>
      <c r="Q6" s="238"/>
      <c r="R6" s="236">
        <f t="shared" si="0"/>
        <v>37045</v>
      </c>
      <c r="S6" s="196"/>
      <c r="T6" s="197"/>
      <c r="U6" s="197"/>
      <c r="V6" s="197"/>
      <c r="W6" s="198"/>
      <c r="X6" s="196"/>
      <c r="Y6" s="197"/>
      <c r="Z6" s="197"/>
      <c r="AA6" s="197"/>
      <c r="AB6" s="198"/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/>
      <c r="AN6" s="197"/>
      <c r="AO6" s="197"/>
      <c r="AP6" s="197"/>
      <c r="AQ6" s="198"/>
      <c r="AR6" s="196"/>
      <c r="AS6" s="197"/>
      <c r="AT6" s="197"/>
      <c r="AU6" s="197"/>
      <c r="AV6" s="198"/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37045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37046</v>
      </c>
      <c r="B7" s="216">
        <v>148</v>
      </c>
      <c r="C7" s="217">
        <v>89</v>
      </c>
      <c r="D7" s="216">
        <v>159</v>
      </c>
      <c r="E7" s="217">
        <v>89</v>
      </c>
      <c r="F7" s="245"/>
      <c r="G7" s="217">
        <v>188</v>
      </c>
      <c r="H7" s="218">
        <v>83</v>
      </c>
      <c r="I7" s="211">
        <v>160</v>
      </c>
      <c r="J7" s="211">
        <v>79</v>
      </c>
      <c r="K7" s="211">
        <v>170</v>
      </c>
      <c r="L7" s="211">
        <v>98</v>
      </c>
      <c r="M7" s="238">
        <f>+B7-D7</f>
        <v>-11</v>
      </c>
      <c r="N7" s="238">
        <f>+B7-K7</f>
        <v>-22</v>
      </c>
      <c r="O7" s="238">
        <f>+G7-I7</f>
        <v>28</v>
      </c>
      <c r="P7" s="238">
        <f>+K7-I7</f>
        <v>10</v>
      </c>
      <c r="Q7" s="238">
        <f>+B7-G7</f>
        <v>-40</v>
      </c>
      <c r="R7" s="236">
        <f t="shared" si="0"/>
        <v>37046</v>
      </c>
      <c r="S7" s="199">
        <v>140</v>
      </c>
      <c r="T7" s="200">
        <v>145</v>
      </c>
      <c r="U7" s="197">
        <v>197</v>
      </c>
      <c r="V7" s="197">
        <v>167</v>
      </c>
      <c r="W7" s="198">
        <v>175</v>
      </c>
      <c r="X7" s="196">
        <v>225</v>
      </c>
      <c r="Y7" s="197">
        <v>228</v>
      </c>
      <c r="Z7" s="197">
        <v>265</v>
      </c>
      <c r="AA7" s="197">
        <v>220</v>
      </c>
      <c r="AB7" s="198">
        <v>222</v>
      </c>
      <c r="AC7" s="196">
        <v>290</v>
      </c>
      <c r="AD7" s="197">
        <v>290</v>
      </c>
      <c r="AE7" s="197">
        <v>300</v>
      </c>
      <c r="AF7" s="197">
        <v>255</v>
      </c>
      <c r="AG7" s="198">
        <v>260</v>
      </c>
      <c r="AH7" s="196">
        <v>190</v>
      </c>
      <c r="AI7" s="197">
        <v>195</v>
      </c>
      <c r="AJ7" s="197">
        <v>175</v>
      </c>
      <c r="AK7" s="197">
        <v>172</v>
      </c>
      <c r="AL7" s="198">
        <v>180</v>
      </c>
      <c r="AM7" s="196">
        <v>158.6</v>
      </c>
      <c r="AN7" s="197">
        <v>164.6</v>
      </c>
      <c r="AO7" s="197">
        <v>94</v>
      </c>
      <c r="AP7" s="197">
        <v>100</v>
      </c>
      <c r="AQ7" s="198">
        <v>109</v>
      </c>
      <c r="AR7" s="196">
        <v>188.7</v>
      </c>
      <c r="AS7" s="197">
        <v>193</v>
      </c>
      <c r="AT7" s="197">
        <v>174</v>
      </c>
      <c r="AU7" s="197">
        <v>159</v>
      </c>
      <c r="AV7" s="198">
        <v>166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37046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37047</v>
      </c>
      <c r="B8" s="216">
        <v>99</v>
      </c>
      <c r="C8" s="217">
        <v>49</v>
      </c>
      <c r="D8" s="216">
        <v>101</v>
      </c>
      <c r="E8" s="217">
        <v>52</v>
      </c>
      <c r="F8" s="245"/>
      <c r="G8" s="217">
        <v>128.5</v>
      </c>
      <c r="H8" s="218">
        <v>25</v>
      </c>
      <c r="I8" s="211">
        <v>116</v>
      </c>
      <c r="J8" s="211">
        <v>30</v>
      </c>
      <c r="K8" s="211">
        <v>107</v>
      </c>
      <c r="L8" s="211">
        <v>56</v>
      </c>
      <c r="M8" s="238">
        <f>+B8-D8</f>
        <v>-2</v>
      </c>
      <c r="N8" s="238">
        <f>+B8-K8</f>
        <v>-8</v>
      </c>
      <c r="O8" s="238">
        <f>+G8-I8</f>
        <v>12.5</v>
      </c>
      <c r="P8" s="238">
        <f>+K8-I8</f>
        <v>-9</v>
      </c>
      <c r="Q8" s="238">
        <f>+B8-G8</f>
        <v>-29.5</v>
      </c>
      <c r="R8" s="236">
        <f t="shared" si="0"/>
        <v>37047</v>
      </c>
      <c r="S8" s="199">
        <v>105</v>
      </c>
      <c r="T8" s="200">
        <v>110</v>
      </c>
      <c r="U8" s="197">
        <v>140</v>
      </c>
      <c r="V8" s="197">
        <v>115</v>
      </c>
      <c r="W8" s="198">
        <v>119</v>
      </c>
      <c r="X8" s="196">
        <v>185</v>
      </c>
      <c r="Y8" s="197">
        <v>190</v>
      </c>
      <c r="Z8" s="197">
        <v>220</v>
      </c>
      <c r="AA8" s="197">
        <v>170</v>
      </c>
      <c r="AB8" s="198">
        <v>170</v>
      </c>
      <c r="AC8" s="196">
        <v>235</v>
      </c>
      <c r="AD8" s="197">
        <v>250</v>
      </c>
      <c r="AE8" s="197">
        <v>260</v>
      </c>
      <c r="AF8" s="197">
        <v>195</v>
      </c>
      <c r="AG8" s="198">
        <v>200</v>
      </c>
      <c r="AH8" s="196">
        <v>150</v>
      </c>
      <c r="AI8" s="197">
        <v>155</v>
      </c>
      <c r="AJ8" s="197">
        <v>175</v>
      </c>
      <c r="AK8" s="197">
        <v>135</v>
      </c>
      <c r="AL8" s="198">
        <v>143</v>
      </c>
      <c r="AM8" s="196">
        <v>132</v>
      </c>
      <c r="AN8" s="197">
        <v>140.6</v>
      </c>
      <c r="AO8" s="197">
        <v>85</v>
      </c>
      <c r="AP8" s="197">
        <v>82</v>
      </c>
      <c r="AQ8" s="198">
        <v>88</v>
      </c>
      <c r="AR8" s="196">
        <v>153</v>
      </c>
      <c r="AS8" s="197">
        <v>161</v>
      </c>
      <c r="AT8" s="197">
        <v>150</v>
      </c>
      <c r="AU8" s="197">
        <v>123</v>
      </c>
      <c r="AV8" s="198">
        <v>128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37047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37048</v>
      </c>
      <c r="B9" s="216">
        <v>60</v>
      </c>
      <c r="C9" s="217">
        <v>35</v>
      </c>
      <c r="D9" s="216">
        <v>64</v>
      </c>
      <c r="E9" s="217">
        <v>39</v>
      </c>
      <c r="F9" s="245"/>
      <c r="G9" s="217">
        <v>91</v>
      </c>
      <c r="H9" s="218">
        <v>23</v>
      </c>
      <c r="I9" s="211">
        <v>77</v>
      </c>
      <c r="J9" s="211">
        <v>29</v>
      </c>
      <c r="K9" s="211">
        <v>77</v>
      </c>
      <c r="L9" s="211">
        <v>42</v>
      </c>
      <c r="M9" s="238">
        <f>+B9-D9</f>
        <v>-4</v>
      </c>
      <c r="N9" s="238">
        <f>+B9-K9</f>
        <v>-17</v>
      </c>
      <c r="O9" s="238">
        <f>+G9-I9</f>
        <v>14</v>
      </c>
      <c r="P9" s="238">
        <f>+K9-I9</f>
        <v>0</v>
      </c>
      <c r="Q9" s="238">
        <f>+B9-G9</f>
        <v>-31</v>
      </c>
      <c r="R9" s="236">
        <f t="shared" si="0"/>
        <v>37048</v>
      </c>
      <c r="S9" s="199">
        <v>80</v>
      </c>
      <c r="T9" s="197">
        <v>80</v>
      </c>
      <c r="U9" s="197">
        <v>110</v>
      </c>
      <c r="V9" s="197">
        <v>88</v>
      </c>
      <c r="W9" s="198">
        <v>88</v>
      </c>
      <c r="X9" s="196">
        <v>157</v>
      </c>
      <c r="Y9" s="197">
        <v>190</v>
      </c>
      <c r="Z9" s="197">
        <v>175</v>
      </c>
      <c r="AA9" s="197">
        <v>140</v>
      </c>
      <c r="AB9" s="198">
        <v>140</v>
      </c>
      <c r="AC9" s="196">
        <v>190</v>
      </c>
      <c r="AD9" s="197">
        <v>250</v>
      </c>
      <c r="AE9" s="197">
        <v>220</v>
      </c>
      <c r="AF9" s="197">
        <v>172</v>
      </c>
      <c r="AG9" s="198">
        <v>175</v>
      </c>
      <c r="AH9" s="196">
        <v>133</v>
      </c>
      <c r="AI9" s="197">
        <v>155</v>
      </c>
      <c r="AJ9" s="197">
        <v>130</v>
      </c>
      <c r="AK9" s="197">
        <v>120</v>
      </c>
      <c r="AL9" s="198">
        <v>130</v>
      </c>
      <c r="AM9" s="196">
        <v>132</v>
      </c>
      <c r="AN9" s="197">
        <v>141</v>
      </c>
      <c r="AO9" s="197">
        <v>78</v>
      </c>
      <c r="AP9" s="197">
        <v>75</v>
      </c>
      <c r="AQ9" s="198">
        <v>80</v>
      </c>
      <c r="AR9" s="196">
        <v>136</v>
      </c>
      <c r="AS9" s="197">
        <v>158</v>
      </c>
      <c r="AT9" s="197">
        <v>124</v>
      </c>
      <c r="AU9" s="197">
        <v>106</v>
      </c>
      <c r="AV9" s="198">
        <v>110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37048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37049</v>
      </c>
      <c r="B10" s="216">
        <v>54</v>
      </c>
      <c r="C10" s="217">
        <v>32</v>
      </c>
      <c r="D10" s="216">
        <v>56</v>
      </c>
      <c r="E10" s="217">
        <v>31</v>
      </c>
      <c r="F10" s="245"/>
      <c r="G10" s="217">
        <v>77</v>
      </c>
      <c r="H10" s="218">
        <v>15</v>
      </c>
      <c r="I10" s="211">
        <v>65</v>
      </c>
      <c r="J10" s="211">
        <v>18</v>
      </c>
      <c r="K10" s="211">
        <v>59</v>
      </c>
      <c r="L10" s="211">
        <v>39</v>
      </c>
      <c r="M10" s="238">
        <f>+B10-D10</f>
        <v>-2</v>
      </c>
      <c r="N10" s="238">
        <f>+B10-K10</f>
        <v>-5</v>
      </c>
      <c r="O10" s="238">
        <f>+G10-I10</f>
        <v>12</v>
      </c>
      <c r="P10" s="238">
        <f>+K10-I10</f>
        <v>-6</v>
      </c>
      <c r="Q10" s="238">
        <f>+B10-G10</f>
        <v>-23</v>
      </c>
      <c r="R10" s="236">
        <f t="shared" si="0"/>
        <v>37049</v>
      </c>
      <c r="S10" s="199">
        <v>85</v>
      </c>
      <c r="T10" s="197">
        <v>88</v>
      </c>
      <c r="U10" s="197">
        <v>115</v>
      </c>
      <c r="V10" s="197">
        <v>95</v>
      </c>
      <c r="W10" s="198">
        <v>93</v>
      </c>
      <c r="X10" s="196">
        <v>150</v>
      </c>
      <c r="Y10" s="197">
        <v>153</v>
      </c>
      <c r="Z10" s="197">
        <v>175</v>
      </c>
      <c r="AA10" s="197">
        <v>140</v>
      </c>
      <c r="AB10" s="198">
        <v>140</v>
      </c>
      <c r="AC10" s="196">
        <v>190</v>
      </c>
      <c r="AD10" s="197">
        <v>210</v>
      </c>
      <c r="AE10" s="197">
        <v>220</v>
      </c>
      <c r="AF10" s="197">
        <v>180</v>
      </c>
      <c r="AG10" s="198">
        <v>180</v>
      </c>
      <c r="AH10" s="196">
        <v>133</v>
      </c>
      <c r="AI10" s="197">
        <v>135</v>
      </c>
      <c r="AJ10" s="197">
        <v>135</v>
      </c>
      <c r="AK10" s="197">
        <v>128</v>
      </c>
      <c r="AL10" s="198">
        <v>135</v>
      </c>
      <c r="AM10" s="196">
        <v>131.6</v>
      </c>
      <c r="AN10" s="197">
        <v>135</v>
      </c>
      <c r="AO10" s="197">
        <v>79</v>
      </c>
      <c r="AP10" s="197">
        <v>80</v>
      </c>
      <c r="AQ10" s="198">
        <v>90</v>
      </c>
      <c r="AR10" s="196">
        <v>136</v>
      </c>
      <c r="AS10" s="197">
        <v>141.5</v>
      </c>
      <c r="AT10" s="197">
        <v>126</v>
      </c>
      <c r="AU10" s="197">
        <v>111.8</v>
      </c>
      <c r="AV10" s="198">
        <v>116.8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37049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37050</v>
      </c>
      <c r="B11" s="216">
        <v>36</v>
      </c>
      <c r="C11" s="217">
        <v>24</v>
      </c>
      <c r="D11" s="216">
        <v>40</v>
      </c>
      <c r="E11" s="217">
        <v>29</v>
      </c>
      <c r="F11" s="245"/>
      <c r="G11" s="217">
        <v>55</v>
      </c>
      <c r="H11" s="218">
        <v>16</v>
      </c>
      <c r="I11" s="211">
        <v>45</v>
      </c>
      <c r="J11" s="211">
        <v>17</v>
      </c>
      <c r="K11" s="211">
        <v>40</v>
      </c>
      <c r="L11" s="211">
        <v>26</v>
      </c>
      <c r="M11" s="238">
        <f>+B11-D11</f>
        <v>-4</v>
      </c>
      <c r="N11" s="238">
        <f>+B11-K11</f>
        <v>-4</v>
      </c>
      <c r="O11" s="238">
        <f>+G11-I11</f>
        <v>10</v>
      </c>
      <c r="P11" s="238">
        <f>+K11-I11</f>
        <v>-5</v>
      </c>
      <c r="Q11" s="238">
        <f>+B11-G11</f>
        <v>-19</v>
      </c>
      <c r="R11" s="236">
        <f t="shared" si="0"/>
        <v>37050</v>
      </c>
      <c r="S11" s="199">
        <v>95</v>
      </c>
      <c r="T11" s="197">
        <v>98</v>
      </c>
      <c r="U11" s="197">
        <v>125</v>
      </c>
      <c r="V11" s="197">
        <v>112</v>
      </c>
      <c r="W11" s="198">
        <v>110</v>
      </c>
      <c r="X11" s="196">
        <v>160</v>
      </c>
      <c r="Y11" s="197">
        <v>165</v>
      </c>
      <c r="Z11" s="197">
        <v>190</v>
      </c>
      <c r="AA11" s="197">
        <v>165</v>
      </c>
      <c r="AB11" s="198">
        <v>165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37050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37051</v>
      </c>
      <c r="B12" s="216">
        <v>36</v>
      </c>
      <c r="C12" s="217">
        <v>24</v>
      </c>
      <c r="D12" s="216">
        <v>40</v>
      </c>
      <c r="E12" s="217">
        <v>29</v>
      </c>
      <c r="F12" s="245"/>
      <c r="G12" s="217">
        <v>55</v>
      </c>
      <c r="H12" s="218">
        <v>16</v>
      </c>
      <c r="I12" s="211">
        <v>45</v>
      </c>
      <c r="J12" s="211">
        <v>17</v>
      </c>
      <c r="K12" s="211">
        <v>40</v>
      </c>
      <c r="L12" s="211">
        <v>26</v>
      </c>
      <c r="M12" s="238"/>
      <c r="N12" s="238"/>
      <c r="O12" s="238"/>
      <c r="P12" s="238"/>
      <c r="Q12" s="238"/>
      <c r="R12" s="236">
        <f t="shared" si="0"/>
        <v>37051</v>
      </c>
      <c r="S12" s="199"/>
      <c r="T12" s="197"/>
      <c r="U12" s="197"/>
      <c r="V12" s="197"/>
      <c r="W12" s="198"/>
      <c r="X12" s="196"/>
      <c r="Y12" s="197"/>
      <c r="Z12" s="197"/>
      <c r="AA12" s="197"/>
      <c r="AB12" s="198"/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/>
      <c r="AN12" s="197"/>
      <c r="AO12" s="197"/>
      <c r="AP12" s="197"/>
      <c r="AQ12" s="198"/>
      <c r="AR12" s="196"/>
      <c r="AS12" s="197"/>
      <c r="AT12" s="197"/>
      <c r="AU12" s="197"/>
      <c r="AV12" s="198"/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37051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37052</v>
      </c>
      <c r="B13" s="216"/>
      <c r="C13" s="217">
        <v>40</v>
      </c>
      <c r="D13" s="216"/>
      <c r="E13" s="217">
        <v>39</v>
      </c>
      <c r="F13" s="245"/>
      <c r="G13" s="217"/>
      <c r="H13" s="218">
        <v>36</v>
      </c>
      <c r="I13" s="211"/>
      <c r="J13" s="211"/>
      <c r="K13" s="211"/>
      <c r="L13" s="211"/>
      <c r="M13" s="238">
        <f>+B13-D13</f>
        <v>0</v>
      </c>
      <c r="N13" s="238">
        <f>+B13-K13</f>
        <v>0</v>
      </c>
      <c r="O13" s="238">
        <f>+G13-I13</f>
        <v>0</v>
      </c>
      <c r="P13" s="238">
        <f>+K13-I13</f>
        <v>0</v>
      </c>
      <c r="Q13" s="238">
        <f>+B13-G13</f>
        <v>0</v>
      </c>
      <c r="R13" s="236">
        <f t="shared" si="0"/>
        <v>37052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37052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37053</v>
      </c>
      <c r="B14" s="216">
        <v>55</v>
      </c>
      <c r="C14" s="217">
        <v>40</v>
      </c>
      <c r="D14" s="216">
        <v>57.6</v>
      </c>
      <c r="E14" s="217">
        <v>39</v>
      </c>
      <c r="F14" s="245"/>
      <c r="G14" s="217">
        <v>76</v>
      </c>
      <c r="H14" s="218">
        <v>36</v>
      </c>
      <c r="I14" s="211">
        <v>62</v>
      </c>
      <c r="J14" s="211">
        <v>34</v>
      </c>
      <c r="K14" s="211">
        <v>59</v>
      </c>
      <c r="L14" s="211">
        <v>39</v>
      </c>
      <c r="M14" s="238">
        <f>+B14-D14</f>
        <v>-2.6000000000000014</v>
      </c>
      <c r="N14" s="238">
        <f>+B14-K14</f>
        <v>-4</v>
      </c>
      <c r="O14" s="238">
        <f>+G14-I14</f>
        <v>14</v>
      </c>
      <c r="P14" s="238">
        <f>+K14-I14</f>
        <v>-3</v>
      </c>
      <c r="Q14" s="238">
        <f>+B14-G14</f>
        <v>-21</v>
      </c>
      <c r="R14" s="236">
        <f t="shared" si="0"/>
        <v>37053</v>
      </c>
      <c r="S14" s="196">
        <v>90</v>
      </c>
      <c r="T14" s="197">
        <v>90</v>
      </c>
      <c r="U14" s="197">
        <v>117</v>
      </c>
      <c r="V14" s="197">
        <v>104</v>
      </c>
      <c r="W14" s="198">
        <v>103</v>
      </c>
      <c r="X14" s="196">
        <v>178</v>
      </c>
      <c r="Y14" s="197">
        <v>183</v>
      </c>
      <c r="Z14" s="197">
        <v>200</v>
      </c>
      <c r="AA14" s="197">
        <v>178</v>
      </c>
      <c r="AB14" s="198">
        <v>180</v>
      </c>
      <c r="AC14" s="196">
        <v>230</v>
      </c>
      <c r="AD14" s="197">
        <v>235</v>
      </c>
      <c r="AE14" s="197">
        <v>245</v>
      </c>
      <c r="AF14" s="197">
        <v>220</v>
      </c>
      <c r="AG14" s="198">
        <v>220</v>
      </c>
      <c r="AH14" s="196">
        <v>155</v>
      </c>
      <c r="AI14" s="197">
        <v>155</v>
      </c>
      <c r="AJ14" s="197">
        <v>150</v>
      </c>
      <c r="AK14" s="197">
        <v>150</v>
      </c>
      <c r="AL14" s="198">
        <v>163</v>
      </c>
      <c r="AM14" s="196">
        <v>144</v>
      </c>
      <c r="AN14" s="197">
        <v>144.6</v>
      </c>
      <c r="AO14" s="197">
        <v>88</v>
      </c>
      <c r="AP14" s="197">
        <v>90</v>
      </c>
      <c r="AQ14" s="198">
        <v>102</v>
      </c>
      <c r="AR14" s="196">
        <v>155</v>
      </c>
      <c r="AS14" s="197">
        <v>157</v>
      </c>
      <c r="AT14" s="197">
        <v>139.5</v>
      </c>
      <c r="AU14" s="197">
        <v>131.69999999999999</v>
      </c>
      <c r="AV14" s="198">
        <v>138.80000000000001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37053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37054</v>
      </c>
      <c r="B15" s="216">
        <v>48.69</v>
      </c>
      <c r="C15" s="217">
        <v>38</v>
      </c>
      <c r="D15" s="216">
        <v>51</v>
      </c>
      <c r="E15" s="217">
        <v>38</v>
      </c>
      <c r="F15" s="245"/>
      <c r="G15" s="217">
        <v>65</v>
      </c>
      <c r="H15" s="218">
        <v>22</v>
      </c>
      <c r="I15" s="211">
        <v>57.6</v>
      </c>
      <c r="J15" s="211">
        <v>25.65</v>
      </c>
      <c r="K15" s="211">
        <v>53.5</v>
      </c>
      <c r="L15" s="211">
        <v>39</v>
      </c>
      <c r="M15" s="238">
        <f>+B15-D15</f>
        <v>-2.3100000000000023</v>
      </c>
      <c r="N15" s="238">
        <f>+B15-K15</f>
        <v>-4.8100000000000023</v>
      </c>
      <c r="O15" s="238">
        <f>+G15-I15</f>
        <v>7.3999999999999986</v>
      </c>
      <c r="P15" s="238">
        <f>+K15-I15</f>
        <v>-4.1000000000000014</v>
      </c>
      <c r="Q15" s="238">
        <f>+B15-G15</f>
        <v>-16.310000000000002</v>
      </c>
      <c r="R15" s="236">
        <f t="shared" si="0"/>
        <v>37054</v>
      </c>
      <c r="S15" s="196">
        <v>92.5</v>
      </c>
      <c r="T15" s="197">
        <v>95.5</v>
      </c>
      <c r="U15" s="197">
        <v>115</v>
      </c>
      <c r="V15" s="197">
        <v>104</v>
      </c>
      <c r="W15" s="198">
        <v>103</v>
      </c>
      <c r="X15" s="196">
        <v>179</v>
      </c>
      <c r="Y15" s="197">
        <v>183</v>
      </c>
      <c r="Z15" s="197">
        <v>200</v>
      </c>
      <c r="AA15" s="197">
        <v>173</v>
      </c>
      <c r="AB15" s="198">
        <v>180</v>
      </c>
      <c r="AC15" s="196">
        <v>230</v>
      </c>
      <c r="AD15" s="197">
        <v>235</v>
      </c>
      <c r="AE15" s="197">
        <v>240</v>
      </c>
      <c r="AF15" s="197">
        <v>210</v>
      </c>
      <c r="AG15" s="198">
        <v>212</v>
      </c>
      <c r="AH15" s="196">
        <v>155</v>
      </c>
      <c r="AI15" s="197">
        <v>155</v>
      </c>
      <c r="AJ15" s="197">
        <v>150</v>
      </c>
      <c r="AK15" s="197">
        <v>150</v>
      </c>
      <c r="AL15" s="198">
        <v>163</v>
      </c>
      <c r="AM15" s="196">
        <v>144</v>
      </c>
      <c r="AN15" s="197">
        <v>144.6</v>
      </c>
      <c r="AO15" s="197">
        <v>88</v>
      </c>
      <c r="AP15" s="197">
        <v>100</v>
      </c>
      <c r="AQ15" s="198">
        <v>110</v>
      </c>
      <c r="AR15" s="196">
        <v>155.6</v>
      </c>
      <c r="AS15" s="197">
        <v>157.5</v>
      </c>
      <c r="AT15" s="197">
        <v>138.5</v>
      </c>
      <c r="AU15" s="197">
        <v>133.80000000000001</v>
      </c>
      <c r="AV15" s="198">
        <v>141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37054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37055</v>
      </c>
      <c r="B16" s="216">
        <v>62</v>
      </c>
      <c r="C16" s="217">
        <v>47.5</v>
      </c>
      <c r="D16" s="216">
        <v>60.25</v>
      </c>
      <c r="E16" s="217">
        <v>48</v>
      </c>
      <c r="F16" s="245"/>
      <c r="G16" s="217">
        <v>63</v>
      </c>
      <c r="H16" s="218">
        <v>28</v>
      </c>
      <c r="I16" s="211">
        <v>57.5</v>
      </c>
      <c r="J16" s="211">
        <v>31.6</v>
      </c>
      <c r="K16" s="211">
        <v>57.25</v>
      </c>
      <c r="L16" s="211">
        <v>46</v>
      </c>
      <c r="M16" s="238"/>
      <c r="N16" s="238"/>
      <c r="O16" s="238"/>
      <c r="P16" s="238"/>
      <c r="Q16" s="238"/>
      <c r="R16" s="236">
        <f t="shared" si="0"/>
        <v>37055</v>
      </c>
      <c r="S16" s="196">
        <v>80</v>
      </c>
      <c r="T16" s="197">
        <v>82.5</v>
      </c>
      <c r="U16" s="197">
        <v>90</v>
      </c>
      <c r="V16" s="197">
        <v>81</v>
      </c>
      <c r="W16" s="198">
        <v>80</v>
      </c>
      <c r="X16" s="196">
        <v>165</v>
      </c>
      <c r="Y16" s="197">
        <v>170</v>
      </c>
      <c r="Z16" s="197">
        <v>180</v>
      </c>
      <c r="AA16" s="197">
        <v>157</v>
      </c>
      <c r="AB16" s="198">
        <v>165</v>
      </c>
      <c r="AC16" s="196">
        <v>210</v>
      </c>
      <c r="AD16" s="197">
        <v>220</v>
      </c>
      <c r="AE16" s="197">
        <v>225</v>
      </c>
      <c r="AF16" s="197">
        <v>190</v>
      </c>
      <c r="AG16" s="198">
        <v>195</v>
      </c>
      <c r="AH16" s="196">
        <v>155</v>
      </c>
      <c r="AI16" s="197">
        <v>155</v>
      </c>
      <c r="AJ16" s="197">
        <v>145</v>
      </c>
      <c r="AK16" s="197">
        <v>140</v>
      </c>
      <c r="AL16" s="198">
        <v>149</v>
      </c>
      <c r="AM16" s="196">
        <v>141.6</v>
      </c>
      <c r="AN16" s="197">
        <v>141</v>
      </c>
      <c r="AO16" s="197">
        <v>84</v>
      </c>
      <c r="AP16" s="197">
        <v>85</v>
      </c>
      <c r="AQ16" s="198">
        <v>99</v>
      </c>
      <c r="AR16" s="196">
        <v>147.80000000000001</v>
      </c>
      <c r="AS16" s="197">
        <v>150</v>
      </c>
      <c r="AT16" s="197">
        <v>127.4</v>
      </c>
      <c r="AU16" s="197">
        <v>117.5</v>
      </c>
      <c r="AV16" s="198">
        <v>126.5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37055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37056</v>
      </c>
      <c r="B17" s="216">
        <v>55</v>
      </c>
      <c r="C17" s="217">
        <v>47</v>
      </c>
      <c r="D17" s="216">
        <v>55.5</v>
      </c>
      <c r="E17" s="217">
        <v>42.75</v>
      </c>
      <c r="F17" s="245"/>
      <c r="G17" s="217">
        <v>64</v>
      </c>
      <c r="H17" s="218">
        <v>29</v>
      </c>
      <c r="I17" s="211">
        <v>57</v>
      </c>
      <c r="J17" s="211"/>
      <c r="K17" s="211">
        <v>56</v>
      </c>
      <c r="L17" s="211">
        <v>42.5</v>
      </c>
      <c r="M17" s="238">
        <f t="shared" ref="M17:M22" si="8">+B17-D17</f>
        <v>-0.5</v>
      </c>
      <c r="N17" s="238">
        <f t="shared" ref="N17:N22" si="9">+B17-K17</f>
        <v>-1</v>
      </c>
      <c r="O17" s="238">
        <f t="shared" ref="O17:O22" si="10">+G17-I17</f>
        <v>7</v>
      </c>
      <c r="P17" s="238">
        <f t="shared" ref="P17:P22" si="11">+K17-I17</f>
        <v>-1</v>
      </c>
      <c r="Q17" s="238">
        <f t="shared" ref="Q17:Q22" si="12">+B17-G17</f>
        <v>-9</v>
      </c>
      <c r="R17" s="236">
        <f t="shared" si="0"/>
        <v>37056</v>
      </c>
      <c r="S17" s="196">
        <v>73</v>
      </c>
      <c r="T17" s="197">
        <v>75.5</v>
      </c>
      <c r="U17" s="197">
        <v>90</v>
      </c>
      <c r="V17" s="197">
        <v>81</v>
      </c>
      <c r="W17" s="198">
        <v>80</v>
      </c>
      <c r="X17" s="196">
        <v>142</v>
      </c>
      <c r="Y17" s="197">
        <v>146</v>
      </c>
      <c r="Z17" s="197">
        <v>160</v>
      </c>
      <c r="AA17" s="197">
        <v>138</v>
      </c>
      <c r="AB17" s="198">
        <v>145</v>
      </c>
      <c r="AC17" s="196">
        <v>180</v>
      </c>
      <c r="AD17" s="197">
        <v>185</v>
      </c>
      <c r="AE17" s="197">
        <v>195</v>
      </c>
      <c r="AF17" s="197">
        <v>165</v>
      </c>
      <c r="AG17" s="198">
        <v>165</v>
      </c>
      <c r="AH17" s="196">
        <v>135</v>
      </c>
      <c r="AI17" s="197">
        <v>138</v>
      </c>
      <c r="AJ17" s="197">
        <v>130</v>
      </c>
      <c r="AK17" s="197">
        <v>124</v>
      </c>
      <c r="AL17" s="198">
        <v>128</v>
      </c>
      <c r="AM17" s="196">
        <v>123</v>
      </c>
      <c r="AN17" s="197">
        <v>126</v>
      </c>
      <c r="AO17" s="197">
        <v>77.599999999999994</v>
      </c>
      <c r="AP17" s="197">
        <v>78</v>
      </c>
      <c r="AQ17" s="198">
        <v>92</v>
      </c>
      <c r="AR17" s="196">
        <v>128.5</v>
      </c>
      <c r="AS17" s="197">
        <v>131.69999999999999</v>
      </c>
      <c r="AT17" s="197">
        <v>115</v>
      </c>
      <c r="AU17" s="197">
        <v>106</v>
      </c>
      <c r="AV17" s="198">
        <v>113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37056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37057</v>
      </c>
      <c r="B18" s="216">
        <v>41.5</v>
      </c>
      <c r="C18" s="217">
        <v>34.5</v>
      </c>
      <c r="D18" s="216">
        <v>42.75</v>
      </c>
      <c r="E18" s="217">
        <v>35.25</v>
      </c>
      <c r="F18" s="245"/>
      <c r="G18" s="217">
        <v>45</v>
      </c>
      <c r="H18" s="218">
        <v>21</v>
      </c>
      <c r="I18" s="211">
        <v>43</v>
      </c>
      <c r="J18" s="211">
        <v>27</v>
      </c>
      <c r="K18" s="211">
        <v>43</v>
      </c>
      <c r="L18" s="211">
        <v>35.75</v>
      </c>
      <c r="M18" s="238">
        <f t="shared" si="8"/>
        <v>-1.25</v>
      </c>
      <c r="N18" s="238">
        <f t="shared" si="9"/>
        <v>-1.5</v>
      </c>
      <c r="O18" s="238">
        <f t="shared" si="10"/>
        <v>2</v>
      </c>
      <c r="P18" s="238">
        <f t="shared" si="11"/>
        <v>0</v>
      </c>
      <c r="Q18" s="238">
        <f t="shared" si="12"/>
        <v>-3.5</v>
      </c>
      <c r="R18" s="236">
        <f t="shared" si="0"/>
        <v>37057</v>
      </c>
      <c r="S18" s="196">
        <v>80</v>
      </c>
      <c r="T18" s="197">
        <v>83</v>
      </c>
      <c r="U18" s="197">
        <v>95</v>
      </c>
      <c r="V18" s="197">
        <v>85</v>
      </c>
      <c r="W18" s="198">
        <v>85</v>
      </c>
      <c r="X18" s="196">
        <v>142</v>
      </c>
      <c r="Y18" s="197">
        <v>142</v>
      </c>
      <c r="Z18" s="197">
        <v>156</v>
      </c>
      <c r="AA18" s="197">
        <v>130</v>
      </c>
      <c r="AB18" s="198">
        <v>136</v>
      </c>
      <c r="AC18" s="196">
        <v>175</v>
      </c>
      <c r="AD18" s="197">
        <v>175</v>
      </c>
      <c r="AE18" s="197">
        <v>185</v>
      </c>
      <c r="AF18" s="197">
        <v>160</v>
      </c>
      <c r="AG18" s="198">
        <v>160</v>
      </c>
      <c r="AH18" s="196">
        <v>130</v>
      </c>
      <c r="AI18" s="197">
        <v>138</v>
      </c>
      <c r="AJ18" s="197">
        <v>125</v>
      </c>
      <c r="AK18" s="197">
        <v>122</v>
      </c>
      <c r="AL18" s="198">
        <v>126</v>
      </c>
      <c r="AM18" s="196">
        <v>121</v>
      </c>
      <c r="AN18" s="197">
        <v>126</v>
      </c>
      <c r="AO18" s="197">
        <v>77.599999999999994</v>
      </c>
      <c r="AP18" s="197">
        <v>76</v>
      </c>
      <c r="AQ18" s="198">
        <v>84</v>
      </c>
      <c r="AR18" s="196">
        <v>127</v>
      </c>
      <c r="AS18" s="197">
        <v>132</v>
      </c>
      <c r="AT18" s="197">
        <v>113</v>
      </c>
      <c r="AU18" s="197">
        <v>103.5</v>
      </c>
      <c r="AV18" s="198">
        <v>108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37057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37058</v>
      </c>
      <c r="B19" s="216">
        <v>42</v>
      </c>
      <c r="C19" s="217">
        <v>35</v>
      </c>
      <c r="D19" s="216">
        <v>43</v>
      </c>
      <c r="E19" s="217">
        <v>35</v>
      </c>
      <c r="F19" s="245"/>
      <c r="G19" s="217">
        <v>45</v>
      </c>
      <c r="H19" s="218">
        <v>21</v>
      </c>
      <c r="I19" s="211">
        <v>43</v>
      </c>
      <c r="J19" s="211">
        <v>27</v>
      </c>
      <c r="K19" s="211">
        <v>43</v>
      </c>
      <c r="L19" s="211">
        <v>35.75</v>
      </c>
      <c r="M19" s="238">
        <f t="shared" si="8"/>
        <v>-1</v>
      </c>
      <c r="N19" s="238">
        <v>2</v>
      </c>
      <c r="O19" s="238">
        <f t="shared" si="10"/>
        <v>2</v>
      </c>
      <c r="P19" s="238">
        <f t="shared" si="11"/>
        <v>0</v>
      </c>
      <c r="Q19" s="238">
        <f t="shared" si="12"/>
        <v>-3</v>
      </c>
      <c r="R19" s="236">
        <f t="shared" si="0"/>
        <v>37058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37058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37059</v>
      </c>
      <c r="B20" s="216"/>
      <c r="C20" s="217">
        <v>45.25</v>
      </c>
      <c r="D20" s="216"/>
      <c r="E20" s="217">
        <v>45</v>
      </c>
      <c r="F20" s="245"/>
      <c r="G20" s="217"/>
      <c r="H20" s="218">
        <v>38</v>
      </c>
      <c r="I20" s="211"/>
      <c r="J20" s="211">
        <v>33.75</v>
      </c>
      <c r="K20" s="211"/>
      <c r="L20" s="211">
        <v>43.25</v>
      </c>
      <c r="M20" s="238">
        <f t="shared" si="8"/>
        <v>0</v>
      </c>
      <c r="N20" s="238">
        <f t="shared" si="9"/>
        <v>0</v>
      </c>
      <c r="O20" s="238">
        <f t="shared" si="10"/>
        <v>0</v>
      </c>
      <c r="P20" s="238">
        <f t="shared" si="11"/>
        <v>0</v>
      </c>
      <c r="Q20" s="238">
        <f t="shared" si="12"/>
        <v>0</v>
      </c>
      <c r="R20" s="236">
        <f t="shared" si="0"/>
        <v>37059</v>
      </c>
      <c r="S20" s="196"/>
      <c r="T20" s="197"/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37059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37060</v>
      </c>
      <c r="B21" s="216">
        <v>59</v>
      </c>
      <c r="C21" s="217">
        <v>45.25</v>
      </c>
      <c r="D21" s="216">
        <v>61.6</v>
      </c>
      <c r="E21" s="217">
        <v>45</v>
      </c>
      <c r="F21" s="245"/>
      <c r="G21" s="217">
        <v>70</v>
      </c>
      <c r="H21" s="218">
        <v>38</v>
      </c>
      <c r="I21" s="211">
        <v>62.5</v>
      </c>
      <c r="J21" s="211">
        <v>33.75</v>
      </c>
      <c r="K21" s="211">
        <v>62.5</v>
      </c>
      <c r="L21" s="211">
        <v>43.25</v>
      </c>
      <c r="M21" s="238">
        <f t="shared" si="8"/>
        <v>-2.6000000000000014</v>
      </c>
      <c r="N21" s="238">
        <f t="shared" si="9"/>
        <v>-3.5</v>
      </c>
      <c r="O21" s="238">
        <f t="shared" si="10"/>
        <v>7.5</v>
      </c>
      <c r="P21" s="238">
        <f t="shared" si="11"/>
        <v>0</v>
      </c>
      <c r="Q21" s="238">
        <f t="shared" si="12"/>
        <v>-11</v>
      </c>
      <c r="R21" s="236">
        <f t="shared" si="0"/>
        <v>37060</v>
      </c>
      <c r="S21" s="196">
        <v>102.5</v>
      </c>
      <c r="T21" s="197">
        <v>104.5</v>
      </c>
      <c r="U21" s="197">
        <v>115</v>
      </c>
      <c r="V21" s="197">
        <v>100</v>
      </c>
      <c r="W21" s="198">
        <v>100</v>
      </c>
      <c r="X21" s="196">
        <v>142</v>
      </c>
      <c r="Y21" s="197">
        <v>142</v>
      </c>
      <c r="Z21" s="197">
        <v>158</v>
      </c>
      <c r="AA21" s="197">
        <v>130</v>
      </c>
      <c r="AB21" s="198">
        <v>136</v>
      </c>
      <c r="AC21" s="196">
        <v>170</v>
      </c>
      <c r="AD21" s="197">
        <v>177</v>
      </c>
      <c r="AE21" s="197">
        <v>180</v>
      </c>
      <c r="AF21" s="197">
        <v>155</v>
      </c>
      <c r="AG21" s="198">
        <v>155</v>
      </c>
      <c r="AH21" s="196">
        <v>125</v>
      </c>
      <c r="AI21" s="197">
        <v>128</v>
      </c>
      <c r="AJ21" s="197">
        <v>120</v>
      </c>
      <c r="AK21" s="197">
        <v>120</v>
      </c>
      <c r="AL21" s="198">
        <v>125</v>
      </c>
      <c r="AM21" s="196">
        <v>116</v>
      </c>
      <c r="AN21" s="197">
        <v>117</v>
      </c>
      <c r="AO21" s="197">
        <v>70</v>
      </c>
      <c r="AP21" s="197">
        <v>70</v>
      </c>
      <c r="AQ21" s="198">
        <v>78</v>
      </c>
      <c r="AR21" s="196">
        <v>126.7</v>
      </c>
      <c r="AS21" s="197">
        <v>129</v>
      </c>
      <c r="AT21" s="197">
        <v>111.8</v>
      </c>
      <c r="AU21" s="197">
        <v>102</v>
      </c>
      <c r="AV21" s="198">
        <v>107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37060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37061</v>
      </c>
      <c r="B22" s="216">
        <v>108.25</v>
      </c>
      <c r="C22" s="217">
        <v>64.25</v>
      </c>
      <c r="D22" s="216">
        <v>109.29</v>
      </c>
      <c r="E22" s="217">
        <v>63</v>
      </c>
      <c r="F22" s="245"/>
      <c r="G22" s="217">
        <v>132</v>
      </c>
      <c r="H22" s="218">
        <v>38</v>
      </c>
      <c r="I22" s="211">
        <v>110</v>
      </c>
      <c r="J22" s="211">
        <v>40</v>
      </c>
      <c r="K22" s="211">
        <v>110</v>
      </c>
      <c r="L22" s="211">
        <v>60</v>
      </c>
      <c r="M22" s="238">
        <f t="shared" si="8"/>
        <v>-1.0400000000000063</v>
      </c>
      <c r="N22" s="238">
        <f t="shared" si="9"/>
        <v>-1.75</v>
      </c>
      <c r="O22" s="238">
        <f t="shared" si="10"/>
        <v>22</v>
      </c>
      <c r="P22" s="238">
        <f t="shared" si="11"/>
        <v>0</v>
      </c>
      <c r="Q22" s="238">
        <f t="shared" si="12"/>
        <v>-23.75</v>
      </c>
      <c r="R22" s="236">
        <f t="shared" si="0"/>
        <v>37061</v>
      </c>
      <c r="S22" s="196">
        <v>82.5</v>
      </c>
      <c r="T22" s="197">
        <v>85</v>
      </c>
      <c r="U22" s="197">
        <v>95</v>
      </c>
      <c r="V22" s="197">
        <v>82</v>
      </c>
      <c r="W22" s="198">
        <v>82</v>
      </c>
      <c r="X22" s="196">
        <v>118</v>
      </c>
      <c r="Y22" s="197">
        <v>120</v>
      </c>
      <c r="Z22" s="197">
        <v>125</v>
      </c>
      <c r="AA22" s="197">
        <v>120</v>
      </c>
      <c r="AB22" s="198">
        <v>125</v>
      </c>
      <c r="AC22" s="196">
        <v>135</v>
      </c>
      <c r="AD22" s="197">
        <v>140</v>
      </c>
      <c r="AE22" s="197">
        <v>135</v>
      </c>
      <c r="AF22" s="197">
        <v>130</v>
      </c>
      <c r="AG22" s="198">
        <v>121</v>
      </c>
      <c r="AH22" s="196">
        <v>110</v>
      </c>
      <c r="AI22" s="197">
        <v>112</v>
      </c>
      <c r="AJ22" s="197">
        <v>105</v>
      </c>
      <c r="AK22" s="197">
        <v>100</v>
      </c>
      <c r="AL22" s="198">
        <v>108</v>
      </c>
      <c r="AM22" s="196">
        <v>107.6</v>
      </c>
      <c r="AN22" s="197">
        <v>108</v>
      </c>
      <c r="AO22" s="197">
        <v>68</v>
      </c>
      <c r="AP22" s="197">
        <v>68</v>
      </c>
      <c r="AQ22" s="198">
        <v>74</v>
      </c>
      <c r="AR22" s="196">
        <v>109.7</v>
      </c>
      <c r="AS22" s="197">
        <v>111.5</v>
      </c>
      <c r="AT22" s="197">
        <v>95</v>
      </c>
      <c r="AU22" s="197">
        <v>89</v>
      </c>
      <c r="AV22" s="198">
        <v>94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37061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37062</v>
      </c>
      <c r="B23" s="216">
        <v>86.58</v>
      </c>
      <c r="C23" s="217">
        <v>57.25</v>
      </c>
      <c r="D23" s="216">
        <v>91.75</v>
      </c>
      <c r="E23" s="217">
        <v>55.6</v>
      </c>
      <c r="F23" s="245"/>
      <c r="G23" s="217">
        <v>112</v>
      </c>
      <c r="H23" s="218">
        <v>34</v>
      </c>
      <c r="I23" s="211">
        <v>88.6</v>
      </c>
      <c r="J23" s="211">
        <v>38</v>
      </c>
      <c r="K23" s="211">
        <v>88.5</v>
      </c>
      <c r="L23" s="211">
        <v>50</v>
      </c>
      <c r="M23" s="238"/>
      <c r="N23" s="238"/>
      <c r="O23" s="238"/>
      <c r="P23" s="238"/>
      <c r="Q23" s="238"/>
      <c r="R23" s="236">
        <f t="shared" si="0"/>
        <v>37062</v>
      </c>
      <c r="S23" s="196">
        <v>81</v>
      </c>
      <c r="T23" s="197">
        <v>86.5</v>
      </c>
      <c r="U23" s="197">
        <v>95</v>
      </c>
      <c r="V23" s="197">
        <v>84</v>
      </c>
      <c r="W23" s="198">
        <v>84</v>
      </c>
      <c r="X23" s="196">
        <v>108</v>
      </c>
      <c r="Y23" s="197">
        <v>112</v>
      </c>
      <c r="Z23" s="197">
        <v>120</v>
      </c>
      <c r="AA23" s="197">
        <v>113</v>
      </c>
      <c r="AB23" s="198">
        <v>116</v>
      </c>
      <c r="AC23" s="196">
        <v>126</v>
      </c>
      <c r="AD23" s="197">
        <v>129</v>
      </c>
      <c r="AE23" s="197">
        <v>133</v>
      </c>
      <c r="AF23" s="197">
        <v>120</v>
      </c>
      <c r="AG23" s="198">
        <v>121</v>
      </c>
      <c r="AH23" s="196">
        <v>105</v>
      </c>
      <c r="AI23" s="197">
        <v>106</v>
      </c>
      <c r="AJ23" s="197">
        <v>105</v>
      </c>
      <c r="AK23" s="197">
        <v>100</v>
      </c>
      <c r="AL23" s="198">
        <v>108</v>
      </c>
      <c r="AM23" s="196">
        <v>104.6</v>
      </c>
      <c r="AN23" s="197">
        <v>102.6</v>
      </c>
      <c r="AO23" s="197">
        <v>67</v>
      </c>
      <c r="AP23" s="197">
        <v>68</v>
      </c>
      <c r="AQ23" s="198">
        <v>74</v>
      </c>
      <c r="AR23" s="196">
        <v>104.8</v>
      </c>
      <c r="AS23" s="197">
        <v>105.9</v>
      </c>
      <c r="AT23" s="197">
        <v>93</v>
      </c>
      <c r="AU23" s="197">
        <v>88.7</v>
      </c>
      <c r="AV23" s="198">
        <v>93.4</v>
      </c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37062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37063</v>
      </c>
      <c r="B24" s="216">
        <v>82.25</v>
      </c>
      <c r="C24" s="217">
        <v>55</v>
      </c>
      <c r="D24" s="216">
        <v>86.25</v>
      </c>
      <c r="E24" s="217">
        <v>56.75</v>
      </c>
      <c r="F24" s="245"/>
      <c r="G24" s="217">
        <v>97</v>
      </c>
      <c r="H24" s="218">
        <v>35</v>
      </c>
      <c r="I24" s="211">
        <v>87</v>
      </c>
      <c r="J24" s="211">
        <v>41.35</v>
      </c>
      <c r="K24" s="211">
        <v>86</v>
      </c>
      <c r="L24" s="211">
        <v>56</v>
      </c>
      <c r="M24" s="238">
        <f t="shared" ref="M24:M29" si="13">+B24-D24</f>
        <v>-4</v>
      </c>
      <c r="N24" s="238">
        <f t="shared" ref="N24:N29" si="14">+B24-K24</f>
        <v>-3.75</v>
      </c>
      <c r="O24" s="238">
        <f t="shared" ref="O24:O29" si="15">+G24-I24</f>
        <v>10</v>
      </c>
      <c r="P24" s="238">
        <f t="shared" ref="P24:P29" si="16">+K24-I24</f>
        <v>-1</v>
      </c>
      <c r="Q24" s="238">
        <f t="shared" ref="Q24:Q29" si="17">+B24-G24</f>
        <v>-14.75</v>
      </c>
      <c r="R24" s="236">
        <f t="shared" si="0"/>
        <v>37063</v>
      </c>
      <c r="S24" s="196">
        <v>72.5</v>
      </c>
      <c r="T24" s="197">
        <v>75</v>
      </c>
      <c r="U24" s="197">
        <v>85</v>
      </c>
      <c r="V24" s="197">
        <v>79</v>
      </c>
      <c r="W24" s="198">
        <v>79</v>
      </c>
      <c r="X24" s="196">
        <v>100</v>
      </c>
      <c r="Y24" s="197">
        <v>106</v>
      </c>
      <c r="Z24" s="197">
        <v>110</v>
      </c>
      <c r="AA24" s="197">
        <v>97</v>
      </c>
      <c r="AB24" s="198">
        <v>97</v>
      </c>
      <c r="AC24" s="196">
        <v>122</v>
      </c>
      <c r="AD24" s="197">
        <v>124</v>
      </c>
      <c r="AE24" s="197">
        <v>118</v>
      </c>
      <c r="AF24" s="197">
        <v>110</v>
      </c>
      <c r="AG24" s="198">
        <v>110</v>
      </c>
      <c r="AH24" s="196">
        <v>100</v>
      </c>
      <c r="AI24" s="197">
        <v>103</v>
      </c>
      <c r="AJ24" s="197">
        <v>98</v>
      </c>
      <c r="AK24" s="197">
        <v>92</v>
      </c>
      <c r="AL24" s="198">
        <v>98</v>
      </c>
      <c r="AM24" s="196">
        <v>99</v>
      </c>
      <c r="AN24" s="197">
        <v>99.6</v>
      </c>
      <c r="AO24" s="197">
        <v>60</v>
      </c>
      <c r="AP24" s="197">
        <v>63</v>
      </c>
      <c r="AQ24" s="198">
        <v>71</v>
      </c>
      <c r="AR24" s="196">
        <v>98.9</v>
      </c>
      <c r="AS24" s="197">
        <v>101</v>
      </c>
      <c r="AT24" s="197">
        <v>84.5</v>
      </c>
      <c r="AU24" s="197">
        <v>81</v>
      </c>
      <c r="AV24" s="198">
        <v>86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37063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37064</v>
      </c>
      <c r="B25" s="216">
        <v>71.5</v>
      </c>
      <c r="C25" s="217">
        <v>53</v>
      </c>
      <c r="D25" s="216">
        <v>82.5</v>
      </c>
      <c r="E25" s="217">
        <v>56.75</v>
      </c>
      <c r="F25" s="248"/>
      <c r="G25" s="217">
        <v>89</v>
      </c>
      <c r="H25" s="218">
        <v>37</v>
      </c>
      <c r="I25" s="211">
        <v>85.85</v>
      </c>
      <c r="J25" s="211">
        <v>42.67</v>
      </c>
      <c r="K25" s="211">
        <v>83.6</v>
      </c>
      <c r="L25" s="211">
        <v>55.85</v>
      </c>
      <c r="M25" s="238">
        <f t="shared" si="13"/>
        <v>-11</v>
      </c>
      <c r="N25" s="238">
        <f t="shared" si="14"/>
        <v>-12.099999999999994</v>
      </c>
      <c r="O25" s="238">
        <f t="shared" si="15"/>
        <v>3.1500000000000057</v>
      </c>
      <c r="P25" s="238">
        <f t="shared" si="16"/>
        <v>-2.25</v>
      </c>
      <c r="Q25" s="238">
        <f t="shared" si="17"/>
        <v>-17.5</v>
      </c>
      <c r="R25" s="236">
        <f t="shared" si="0"/>
        <v>37064</v>
      </c>
      <c r="S25" s="196">
        <v>72.5</v>
      </c>
      <c r="T25" s="197">
        <v>75</v>
      </c>
      <c r="U25" s="197">
        <v>81</v>
      </c>
      <c r="V25" s="197">
        <v>75</v>
      </c>
      <c r="W25" s="198">
        <v>75</v>
      </c>
      <c r="X25" s="196">
        <v>90</v>
      </c>
      <c r="Y25" s="197">
        <v>95</v>
      </c>
      <c r="Z25" s="197">
        <v>90</v>
      </c>
      <c r="AA25" s="197">
        <v>86</v>
      </c>
      <c r="AB25" s="198">
        <v>88</v>
      </c>
      <c r="AC25" s="196">
        <v>100</v>
      </c>
      <c r="AD25" s="197">
        <v>102</v>
      </c>
      <c r="AE25" s="197">
        <v>100</v>
      </c>
      <c r="AF25" s="197">
        <v>91</v>
      </c>
      <c r="AG25" s="198">
        <v>94</v>
      </c>
      <c r="AH25" s="196">
        <v>90</v>
      </c>
      <c r="AI25" s="197">
        <v>93</v>
      </c>
      <c r="AJ25" s="197">
        <v>98</v>
      </c>
      <c r="AK25" s="197">
        <v>86</v>
      </c>
      <c r="AL25" s="198">
        <v>88</v>
      </c>
      <c r="AM25" s="196">
        <v>95</v>
      </c>
      <c r="AN25" s="197">
        <v>95</v>
      </c>
      <c r="AO25" s="197">
        <v>60</v>
      </c>
      <c r="AP25" s="197">
        <v>61.6</v>
      </c>
      <c r="AQ25" s="198">
        <v>69</v>
      </c>
      <c r="AR25" s="196">
        <v>91</v>
      </c>
      <c r="AS25" s="197">
        <v>93</v>
      </c>
      <c r="AT25" s="197">
        <v>78.5</v>
      </c>
      <c r="AU25" s="197">
        <v>74.7</v>
      </c>
      <c r="AV25" s="198">
        <v>78.8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37064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37065</v>
      </c>
      <c r="B26" s="216">
        <v>72</v>
      </c>
      <c r="C26" s="217">
        <v>53</v>
      </c>
      <c r="D26" s="216">
        <v>82.5</v>
      </c>
      <c r="E26" s="217">
        <v>56.75</v>
      </c>
      <c r="F26" s="248"/>
      <c r="G26" s="217">
        <v>89</v>
      </c>
      <c r="H26" s="218">
        <v>37</v>
      </c>
      <c r="I26" s="211">
        <v>85.85</v>
      </c>
      <c r="J26" s="211">
        <v>42.67</v>
      </c>
      <c r="K26" s="211">
        <v>83.6</v>
      </c>
      <c r="L26" s="211">
        <v>55.85</v>
      </c>
      <c r="M26" s="238">
        <f t="shared" si="13"/>
        <v>-10.5</v>
      </c>
      <c r="N26" s="238">
        <f t="shared" si="14"/>
        <v>-11.599999999999994</v>
      </c>
      <c r="O26" s="238">
        <f t="shared" si="15"/>
        <v>3.1500000000000057</v>
      </c>
      <c r="P26" s="238">
        <f t="shared" si="16"/>
        <v>-2.25</v>
      </c>
      <c r="Q26" s="238">
        <f t="shared" si="17"/>
        <v>-17</v>
      </c>
      <c r="R26" s="236">
        <f t="shared" si="0"/>
        <v>37065</v>
      </c>
      <c r="S26" s="196"/>
      <c r="T26" s="197"/>
      <c r="U26" s="197"/>
      <c r="V26" s="197"/>
      <c r="W26" s="198"/>
      <c r="X26" s="196"/>
      <c r="Y26" s="197"/>
      <c r="Z26" s="197"/>
      <c r="AA26" s="197"/>
      <c r="AB26" s="198"/>
      <c r="AC26" s="196"/>
      <c r="AD26" s="197"/>
      <c r="AE26" s="197"/>
      <c r="AF26" s="197"/>
      <c r="AG26" s="198"/>
      <c r="AH26" s="196"/>
      <c r="AI26" s="197"/>
      <c r="AJ26" s="197"/>
      <c r="AK26" s="197"/>
      <c r="AL26" s="198"/>
      <c r="AM26" s="196"/>
      <c r="AN26" s="197"/>
      <c r="AO26" s="197"/>
      <c r="AP26" s="197"/>
      <c r="AQ26" s="198"/>
      <c r="AR26" s="196"/>
      <c r="AS26" s="197"/>
      <c r="AT26" s="197"/>
      <c r="AU26" s="197"/>
      <c r="AV26" s="198"/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37065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37066</v>
      </c>
      <c r="B27" s="216"/>
      <c r="C27" s="217">
        <v>57.25</v>
      </c>
      <c r="D27" s="216"/>
      <c r="E27" s="217">
        <v>59</v>
      </c>
      <c r="F27" s="248"/>
      <c r="G27" s="217"/>
      <c r="H27" s="218">
        <v>48</v>
      </c>
      <c r="I27" s="211"/>
      <c r="J27" s="211">
        <v>38</v>
      </c>
      <c r="K27" s="211"/>
      <c r="L27" s="211">
        <v>57</v>
      </c>
      <c r="M27" s="238">
        <f t="shared" si="13"/>
        <v>0</v>
      </c>
      <c r="N27" s="238">
        <f t="shared" si="14"/>
        <v>0</v>
      </c>
      <c r="O27" s="238">
        <f t="shared" si="15"/>
        <v>0</v>
      </c>
      <c r="P27" s="238">
        <f t="shared" si="16"/>
        <v>0</v>
      </c>
      <c r="Q27" s="238">
        <f t="shared" si="17"/>
        <v>0</v>
      </c>
      <c r="R27" s="236">
        <f t="shared" si="0"/>
        <v>37066</v>
      </c>
      <c r="S27" s="196"/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37066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37067</v>
      </c>
      <c r="B28" s="216">
        <v>74</v>
      </c>
      <c r="C28" s="217">
        <v>57.25</v>
      </c>
      <c r="D28" s="216">
        <v>70.25</v>
      </c>
      <c r="E28" s="217">
        <v>59</v>
      </c>
      <c r="F28" s="248"/>
      <c r="G28" s="217">
        <v>84</v>
      </c>
      <c r="H28" s="218">
        <v>48</v>
      </c>
      <c r="I28" s="211">
        <v>75.5</v>
      </c>
      <c r="J28" s="211">
        <v>38</v>
      </c>
      <c r="K28" s="211">
        <v>75.5</v>
      </c>
      <c r="L28" s="211">
        <v>57</v>
      </c>
      <c r="M28" s="238">
        <f t="shared" si="13"/>
        <v>3.75</v>
      </c>
      <c r="N28" s="238">
        <f t="shared" si="14"/>
        <v>-1.5</v>
      </c>
      <c r="O28" s="238">
        <f t="shared" si="15"/>
        <v>8.5</v>
      </c>
      <c r="P28" s="238">
        <f t="shared" si="16"/>
        <v>0</v>
      </c>
      <c r="Q28" s="238">
        <f t="shared" si="17"/>
        <v>-10</v>
      </c>
      <c r="R28" s="236">
        <f t="shared" si="0"/>
        <v>37067</v>
      </c>
      <c r="S28" s="196">
        <v>47</v>
      </c>
      <c r="T28" s="197">
        <v>50</v>
      </c>
      <c r="U28" s="197">
        <v>56</v>
      </c>
      <c r="V28" s="197">
        <v>50</v>
      </c>
      <c r="W28" s="198">
        <v>50</v>
      </c>
      <c r="X28" s="196">
        <v>75</v>
      </c>
      <c r="Y28" s="197">
        <v>77</v>
      </c>
      <c r="Z28" s="197">
        <v>80</v>
      </c>
      <c r="AA28" s="197">
        <v>73</v>
      </c>
      <c r="AB28" s="198">
        <v>77</v>
      </c>
      <c r="AC28" s="196">
        <v>83</v>
      </c>
      <c r="AD28" s="197">
        <v>100</v>
      </c>
      <c r="AE28" s="197">
        <v>87</v>
      </c>
      <c r="AF28" s="197">
        <v>76</v>
      </c>
      <c r="AG28" s="198">
        <v>78</v>
      </c>
      <c r="AH28" s="196">
        <v>74</v>
      </c>
      <c r="AI28" s="197">
        <v>90</v>
      </c>
      <c r="AJ28" s="197">
        <v>70</v>
      </c>
      <c r="AK28" s="197">
        <v>66</v>
      </c>
      <c r="AL28" s="198">
        <v>73</v>
      </c>
      <c r="AM28" s="196">
        <v>80</v>
      </c>
      <c r="AN28" s="197">
        <v>91.6</v>
      </c>
      <c r="AO28" s="197">
        <v>54</v>
      </c>
      <c r="AP28" s="197">
        <v>50</v>
      </c>
      <c r="AQ28" s="198">
        <v>59</v>
      </c>
      <c r="AR28" s="196">
        <v>74</v>
      </c>
      <c r="AS28" s="197">
        <v>71.7</v>
      </c>
      <c r="AT28" s="197">
        <v>65</v>
      </c>
      <c r="AU28" s="197">
        <v>59</v>
      </c>
      <c r="AV28" s="198">
        <v>64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37067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37068</v>
      </c>
      <c r="B29" s="216">
        <v>40.5</v>
      </c>
      <c r="C29" s="217">
        <v>35.25</v>
      </c>
      <c r="D29" s="216">
        <v>41.5</v>
      </c>
      <c r="E29" s="217">
        <v>36</v>
      </c>
      <c r="F29" s="248"/>
      <c r="G29" s="217">
        <v>55</v>
      </c>
      <c r="H29" s="218">
        <v>24</v>
      </c>
      <c r="I29" s="211">
        <v>47</v>
      </c>
      <c r="J29" s="211">
        <v>23.05</v>
      </c>
      <c r="K29" s="211">
        <v>46.5</v>
      </c>
      <c r="L29" s="211">
        <v>36.5</v>
      </c>
      <c r="M29" s="238">
        <f t="shared" si="13"/>
        <v>-1</v>
      </c>
      <c r="N29" s="238">
        <f t="shared" si="14"/>
        <v>-6</v>
      </c>
      <c r="O29" s="238">
        <f t="shared" si="15"/>
        <v>8</v>
      </c>
      <c r="P29" s="238">
        <f t="shared" si="16"/>
        <v>-0.5</v>
      </c>
      <c r="Q29" s="238">
        <f t="shared" si="17"/>
        <v>-14.5</v>
      </c>
      <c r="R29" s="236">
        <f t="shared" si="0"/>
        <v>37068</v>
      </c>
      <c r="S29" s="196">
        <v>47</v>
      </c>
      <c r="T29" s="197">
        <v>50</v>
      </c>
      <c r="U29" s="197">
        <v>57.5</v>
      </c>
      <c r="V29" s="197">
        <v>51</v>
      </c>
      <c r="W29" s="198">
        <v>51</v>
      </c>
      <c r="X29" s="196">
        <v>66</v>
      </c>
      <c r="Y29" s="197">
        <v>70</v>
      </c>
      <c r="Z29" s="197">
        <v>76</v>
      </c>
      <c r="AA29" s="197">
        <v>73</v>
      </c>
      <c r="AB29" s="198">
        <v>73</v>
      </c>
      <c r="AC29" s="196">
        <v>77</v>
      </c>
      <c r="AD29" s="197">
        <v>80</v>
      </c>
      <c r="AE29" s="197">
        <v>82</v>
      </c>
      <c r="AF29" s="197">
        <v>76</v>
      </c>
      <c r="AG29" s="198">
        <v>78</v>
      </c>
      <c r="AH29" s="196">
        <v>67</v>
      </c>
      <c r="AI29" s="197">
        <v>90</v>
      </c>
      <c r="AJ29" s="197">
        <v>70</v>
      </c>
      <c r="AK29" s="197">
        <v>66</v>
      </c>
      <c r="AL29" s="198">
        <v>73</v>
      </c>
      <c r="AM29" s="196">
        <v>74.599999999999994</v>
      </c>
      <c r="AN29" s="197">
        <v>91.6</v>
      </c>
      <c r="AO29" s="197">
        <v>51</v>
      </c>
      <c r="AP29" s="197">
        <v>50</v>
      </c>
      <c r="AQ29" s="198">
        <v>59</v>
      </c>
      <c r="AR29" s="196">
        <v>68.7</v>
      </c>
      <c r="AS29" s="197">
        <v>80.7</v>
      </c>
      <c r="AT29" s="197">
        <v>62.7</v>
      </c>
      <c r="AU29" s="197">
        <v>59</v>
      </c>
      <c r="AV29" s="198">
        <v>64.5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37068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37069</v>
      </c>
      <c r="B30" s="216">
        <v>41.25</v>
      </c>
      <c r="C30" s="217">
        <v>33.25</v>
      </c>
      <c r="D30" s="216">
        <v>41.5</v>
      </c>
      <c r="E30" s="217">
        <v>34</v>
      </c>
      <c r="F30" s="248"/>
      <c r="G30" s="217">
        <v>50</v>
      </c>
      <c r="H30" s="218">
        <v>25</v>
      </c>
      <c r="I30" s="211">
        <v>46</v>
      </c>
      <c r="J30" s="211">
        <v>26</v>
      </c>
      <c r="K30" s="211">
        <v>46</v>
      </c>
      <c r="L30" s="211">
        <v>33</v>
      </c>
      <c r="M30" s="238">
        <f>+B30-D30</f>
        <v>-0.25</v>
      </c>
      <c r="N30" s="238">
        <f>+B30-K30</f>
        <v>-4.75</v>
      </c>
      <c r="O30" s="238">
        <f>+G30-I30</f>
        <v>4</v>
      </c>
      <c r="P30" s="238">
        <f>+K30-I30</f>
        <v>0</v>
      </c>
      <c r="Q30" s="238">
        <f>+B30-G30</f>
        <v>-8.75</v>
      </c>
      <c r="R30" s="236">
        <f t="shared" si="0"/>
        <v>37069</v>
      </c>
      <c r="S30" s="196">
        <v>45</v>
      </c>
      <c r="T30" s="197">
        <v>47</v>
      </c>
      <c r="U30" s="197">
        <v>51.5</v>
      </c>
      <c r="V30" s="197">
        <v>51</v>
      </c>
      <c r="W30" s="198">
        <v>51</v>
      </c>
      <c r="X30" s="196">
        <v>73</v>
      </c>
      <c r="Y30" s="197">
        <v>77</v>
      </c>
      <c r="Z30" s="197">
        <v>80</v>
      </c>
      <c r="AA30" s="197">
        <v>73</v>
      </c>
      <c r="AB30" s="198">
        <v>73</v>
      </c>
      <c r="AC30" s="196">
        <v>83</v>
      </c>
      <c r="AD30" s="197">
        <v>85</v>
      </c>
      <c r="AE30" s="197">
        <v>90</v>
      </c>
      <c r="AF30" s="197">
        <v>84</v>
      </c>
      <c r="AG30" s="198">
        <v>86</v>
      </c>
      <c r="AH30" s="196">
        <v>70</v>
      </c>
      <c r="AI30" s="197">
        <v>90</v>
      </c>
      <c r="AJ30" s="197">
        <v>67</v>
      </c>
      <c r="AK30" s="197">
        <v>67</v>
      </c>
      <c r="AL30" s="198">
        <v>73</v>
      </c>
      <c r="AM30" s="196">
        <v>74.599999999999994</v>
      </c>
      <c r="AN30" s="197">
        <v>91.6</v>
      </c>
      <c r="AO30" s="197">
        <v>54</v>
      </c>
      <c r="AP30" s="197">
        <v>57</v>
      </c>
      <c r="AQ30" s="198">
        <v>64</v>
      </c>
      <c r="AR30" s="196">
        <v>70.7</v>
      </c>
      <c r="AS30" s="197">
        <v>82</v>
      </c>
      <c r="AT30" s="197">
        <v>57.6</v>
      </c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37069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37070</v>
      </c>
      <c r="B31" s="216">
        <v>47</v>
      </c>
      <c r="C31" s="217">
        <v>38.25</v>
      </c>
      <c r="D31" s="216">
        <v>48</v>
      </c>
      <c r="E31" s="217">
        <v>38.5</v>
      </c>
      <c r="F31" s="248"/>
      <c r="G31" s="217">
        <v>56</v>
      </c>
      <c r="H31" s="218">
        <v>28</v>
      </c>
      <c r="I31" s="211">
        <v>48.88</v>
      </c>
      <c r="J31" s="211">
        <v>31.5</v>
      </c>
      <c r="K31" s="211">
        <v>49.25</v>
      </c>
      <c r="L31" s="211">
        <v>37.25</v>
      </c>
      <c r="M31" s="238">
        <f>+B31-D31</f>
        <v>-1</v>
      </c>
      <c r="N31" s="238">
        <f>+B31-K31</f>
        <v>-2.25</v>
      </c>
      <c r="O31" s="238">
        <f>+G31-I31</f>
        <v>7.1199999999999974</v>
      </c>
      <c r="P31" s="238">
        <f>+K31-I31</f>
        <v>0.36999999999999744</v>
      </c>
      <c r="Q31" s="238">
        <f>+B31-G31</f>
        <v>-9</v>
      </c>
      <c r="R31" s="236">
        <f t="shared" si="0"/>
        <v>37070</v>
      </c>
      <c r="S31" s="196"/>
      <c r="T31" s="197"/>
      <c r="U31" s="197"/>
      <c r="V31" s="197"/>
      <c r="W31" s="198"/>
      <c r="X31" s="196">
        <v>75</v>
      </c>
      <c r="Y31" s="197">
        <v>80</v>
      </c>
      <c r="Z31" s="207">
        <v>80</v>
      </c>
      <c r="AA31" s="197">
        <v>76</v>
      </c>
      <c r="AB31" s="198">
        <v>77.5</v>
      </c>
      <c r="AC31" s="196">
        <v>85</v>
      </c>
      <c r="AD31" s="197">
        <v>87</v>
      </c>
      <c r="AE31" s="207">
        <v>87</v>
      </c>
      <c r="AF31" s="197">
        <v>80</v>
      </c>
      <c r="AG31" s="198">
        <v>83</v>
      </c>
      <c r="AH31" s="196">
        <v>78</v>
      </c>
      <c r="AI31" s="197">
        <v>98</v>
      </c>
      <c r="AJ31" s="207">
        <v>72</v>
      </c>
      <c r="AK31" s="197">
        <v>70</v>
      </c>
      <c r="AL31" s="198">
        <v>73</v>
      </c>
      <c r="AM31" s="196">
        <v>79</v>
      </c>
      <c r="AN31" s="197">
        <v>97</v>
      </c>
      <c r="AO31" s="197">
        <v>56</v>
      </c>
      <c r="AP31" s="197">
        <v>61</v>
      </c>
      <c r="AQ31" s="198">
        <v>74</v>
      </c>
      <c r="AR31" s="196">
        <v>74.400000000000006</v>
      </c>
      <c r="AS31" s="197">
        <v>86</v>
      </c>
      <c r="AT31" s="197">
        <v>65.7</v>
      </c>
      <c r="AU31" s="197">
        <v>65.400000000000006</v>
      </c>
      <c r="AV31" s="198">
        <v>71.900000000000006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37070</v>
      </c>
      <c r="BJ31" s="159"/>
      <c r="BL31" s="159"/>
      <c r="BN31" s="135"/>
      <c r="BP31" s="135"/>
      <c r="BQ31" s="49"/>
    </row>
    <row r="32" spans="1:70" x14ac:dyDescent="0.2">
      <c r="A32" s="103">
        <v>37071</v>
      </c>
      <c r="B32" s="216">
        <v>46.25</v>
      </c>
      <c r="C32" s="217">
        <v>36</v>
      </c>
      <c r="D32" s="216">
        <v>48.5</v>
      </c>
      <c r="E32" s="217">
        <v>36.5</v>
      </c>
      <c r="F32" s="248"/>
      <c r="G32" s="217">
        <v>53</v>
      </c>
      <c r="H32" s="218">
        <v>29</v>
      </c>
      <c r="I32" s="211">
        <v>48.9</v>
      </c>
      <c r="J32" s="211">
        <v>31.5</v>
      </c>
      <c r="K32" s="211">
        <v>48.25</v>
      </c>
      <c r="L32" s="211">
        <v>36.5</v>
      </c>
      <c r="M32" s="238">
        <f>+B32-D32</f>
        <v>-2.25</v>
      </c>
      <c r="N32" s="238">
        <f>+B32-K32</f>
        <v>-2</v>
      </c>
      <c r="O32" s="238">
        <f>+G32-I32</f>
        <v>4.1000000000000014</v>
      </c>
      <c r="P32" s="238">
        <f>+K32-I32</f>
        <v>-0.64999999999999858</v>
      </c>
      <c r="Q32" s="238">
        <f>+B32-G32</f>
        <v>-6.75</v>
      </c>
      <c r="R32" s="236">
        <f t="shared" si="0"/>
        <v>37071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37071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37072</v>
      </c>
      <c r="B33" s="216">
        <v>46.25</v>
      </c>
      <c r="C33" s="217">
        <v>36</v>
      </c>
      <c r="D33" s="216">
        <v>48.5</v>
      </c>
      <c r="E33" s="217">
        <v>36.5</v>
      </c>
      <c r="F33" s="248"/>
      <c r="G33" s="217">
        <v>53</v>
      </c>
      <c r="H33" s="218">
        <v>29</v>
      </c>
      <c r="I33" s="211">
        <v>49</v>
      </c>
      <c r="J33" s="211">
        <v>31.5</v>
      </c>
      <c r="K33" s="211">
        <v>48.25</v>
      </c>
      <c r="L33" s="211">
        <v>36.5</v>
      </c>
      <c r="M33" s="238">
        <f>+B33-D33</f>
        <v>-2.25</v>
      </c>
      <c r="N33" s="238">
        <f>+B33-K33</f>
        <v>-2</v>
      </c>
      <c r="O33" s="238">
        <f>+G33-I33</f>
        <v>4</v>
      </c>
      <c r="P33" s="238">
        <f>+K33-I33</f>
        <v>-0.75</v>
      </c>
      <c r="Q33" s="238">
        <f>+B33-G33</f>
        <v>-6.75</v>
      </c>
      <c r="R33" s="236">
        <f t="shared" si="0"/>
        <v>37072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37072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49"/>
      <c r="G34" s="222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69.385384615384609</v>
      </c>
      <c r="C36" s="83">
        <f>AVERAGE(C4:C33)</f>
        <v>46.594827586206897</v>
      </c>
      <c r="D36" s="83">
        <f>AVERAGE(D4:D33)</f>
        <v>72.009230769230754</v>
      </c>
      <c r="E36" s="83">
        <f>AVERAGE(E4:E33)</f>
        <v>47.66724137931034</v>
      </c>
      <c r="F36" s="83"/>
      <c r="G36" s="83">
        <f t="shared" ref="G36:Q36" si="18">AVERAGE(G4:G33)</f>
        <v>85.865384615384613</v>
      </c>
      <c r="H36" s="83">
        <f t="shared" si="18"/>
        <v>33.866666666666667</v>
      </c>
      <c r="I36" s="83">
        <f t="shared" si="18"/>
        <v>75.583846153846153</v>
      </c>
      <c r="J36" s="83">
        <f t="shared" si="18"/>
        <v>35.928214285714283</v>
      </c>
      <c r="K36" s="83">
        <f t="shared" si="18"/>
        <v>75.257692307692295</v>
      </c>
      <c r="L36" s="83">
        <f t="shared" si="18"/>
        <v>49.618965517241371</v>
      </c>
      <c r="M36" s="83">
        <f t="shared" si="18"/>
        <v>-2.338461538461539</v>
      </c>
      <c r="N36" s="83">
        <f t="shared" si="18"/>
        <v>-5.7119230769230764</v>
      </c>
      <c r="O36" s="83">
        <f t="shared" si="18"/>
        <v>8.7853846153846167</v>
      </c>
      <c r="P36" s="83">
        <f t="shared" si="18"/>
        <v>-0.12038461538461548</v>
      </c>
      <c r="Q36" s="83">
        <f t="shared" si="18"/>
        <v>-14.733076923076924</v>
      </c>
      <c r="R36" s="81" t="s">
        <v>57</v>
      </c>
      <c r="S36" s="83">
        <f t="shared" ref="S36:BF36" si="19">AVERAGE(S4:S34)</f>
        <v>93.525000000000006</v>
      </c>
      <c r="T36" s="83">
        <f t="shared" si="19"/>
        <v>96.025000000000006</v>
      </c>
      <c r="U36" s="83">
        <f t="shared" si="19"/>
        <v>114</v>
      </c>
      <c r="V36" s="83">
        <f t="shared" si="19"/>
        <v>99.2</v>
      </c>
      <c r="W36" s="83">
        <f t="shared" si="19"/>
        <v>100.4</v>
      </c>
      <c r="X36" s="83">
        <f t="shared" si="19"/>
        <v>145.23809523809524</v>
      </c>
      <c r="Y36" s="83">
        <f t="shared" si="19"/>
        <v>150.42857142857142</v>
      </c>
      <c r="Z36" s="83">
        <f t="shared" si="19"/>
        <v>163.8095238095238</v>
      </c>
      <c r="AA36" s="83">
        <f t="shared" si="19"/>
        <v>140.57142857142858</v>
      </c>
      <c r="AB36" s="83">
        <f t="shared" si="19"/>
        <v>143.4047619047619</v>
      </c>
      <c r="AC36" s="83">
        <f t="shared" si="19"/>
        <v>176.55</v>
      </c>
      <c r="AD36" s="83">
        <f t="shared" si="19"/>
        <v>170.75</v>
      </c>
      <c r="AE36" s="83">
        <f t="shared" si="19"/>
        <v>190.6</v>
      </c>
      <c r="AF36" s="83">
        <f t="shared" si="19"/>
        <v>161.94999999999999</v>
      </c>
      <c r="AG36" s="83">
        <f t="shared" si="19"/>
        <v>163.15</v>
      </c>
      <c r="AH36" s="83">
        <f t="shared" si="19"/>
        <v>128.25</v>
      </c>
      <c r="AI36" s="83">
        <f t="shared" si="19"/>
        <v>134.55000000000001</v>
      </c>
      <c r="AJ36" s="83">
        <f t="shared" si="19"/>
        <v>126.5</v>
      </c>
      <c r="AK36" s="83">
        <f t="shared" si="19"/>
        <v>118.9</v>
      </c>
      <c r="AL36" s="83">
        <f t="shared" si="19"/>
        <v>125.8</v>
      </c>
      <c r="AM36" s="83">
        <f t="shared" si="19"/>
        <v>119.59349999999998</v>
      </c>
      <c r="AN36" s="83">
        <f t="shared" si="19"/>
        <v>124.86999999999996</v>
      </c>
      <c r="AO36" s="83">
        <f t="shared" si="19"/>
        <v>75.56</v>
      </c>
      <c r="AP36" s="83">
        <f t="shared" si="19"/>
        <v>76.929999999999993</v>
      </c>
      <c r="AQ36" s="83">
        <f t="shared" si="19"/>
        <v>85.8</v>
      </c>
      <c r="AR36" s="83">
        <f t="shared" si="19"/>
        <v>128.39499999999998</v>
      </c>
      <c r="AS36" s="83">
        <f t="shared" si="19"/>
        <v>123.325</v>
      </c>
      <c r="AT36" s="83">
        <f t="shared" si="19"/>
        <v>116.25999999999996</v>
      </c>
      <c r="AU36" s="83">
        <f t="shared" si="19"/>
        <v>108.79473684210525</v>
      </c>
      <c r="AV36" s="83">
        <f t="shared" si="19"/>
        <v>114.51052631578949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137</v>
      </c>
      <c r="B37" s="83">
        <f>MIN(B4:B33)</f>
        <v>36</v>
      </c>
      <c r="C37" s="83">
        <f>MIN(C4:C33)</f>
        <v>24</v>
      </c>
      <c r="D37" s="83">
        <f>MIN(D4:D33)</f>
        <v>40</v>
      </c>
      <c r="E37" s="83">
        <f>MIN(E4:E33)</f>
        <v>29</v>
      </c>
      <c r="F37" s="83"/>
      <c r="G37" s="83">
        <f t="shared" ref="G37:Q37" si="20">MIN(G4:G33)</f>
        <v>45</v>
      </c>
      <c r="H37" s="83">
        <f t="shared" si="20"/>
        <v>15</v>
      </c>
      <c r="I37" s="83">
        <f t="shared" si="20"/>
        <v>43</v>
      </c>
      <c r="J37" s="83">
        <f t="shared" si="20"/>
        <v>17</v>
      </c>
      <c r="K37" s="83">
        <f t="shared" si="20"/>
        <v>40</v>
      </c>
      <c r="L37" s="83">
        <f t="shared" si="20"/>
        <v>26</v>
      </c>
      <c r="M37" s="83">
        <f t="shared" si="20"/>
        <v>-11</v>
      </c>
      <c r="N37" s="83">
        <f t="shared" si="20"/>
        <v>-22</v>
      </c>
      <c r="O37" s="83">
        <f t="shared" si="20"/>
        <v>0</v>
      </c>
      <c r="P37" s="83">
        <f t="shared" si="20"/>
        <v>-9</v>
      </c>
      <c r="Q37" s="83">
        <f t="shared" si="20"/>
        <v>-40</v>
      </c>
      <c r="R37" s="81" t="s">
        <v>137</v>
      </c>
      <c r="S37" s="83">
        <f t="shared" ref="S37:BF37" si="21">MIN(S4:S34)</f>
        <v>45</v>
      </c>
      <c r="T37" s="83">
        <f t="shared" si="21"/>
        <v>47</v>
      </c>
      <c r="U37" s="83">
        <f t="shared" si="21"/>
        <v>51.5</v>
      </c>
      <c r="V37" s="83">
        <f t="shared" si="21"/>
        <v>50</v>
      </c>
      <c r="W37" s="83">
        <f t="shared" si="21"/>
        <v>50</v>
      </c>
      <c r="X37" s="83">
        <f t="shared" si="21"/>
        <v>66</v>
      </c>
      <c r="Y37" s="83">
        <f t="shared" si="21"/>
        <v>70</v>
      </c>
      <c r="Z37" s="83">
        <f t="shared" si="21"/>
        <v>76</v>
      </c>
      <c r="AA37" s="83">
        <f t="shared" si="21"/>
        <v>73</v>
      </c>
      <c r="AB37" s="83">
        <f t="shared" si="21"/>
        <v>73</v>
      </c>
      <c r="AC37" s="83">
        <f t="shared" si="21"/>
        <v>77</v>
      </c>
      <c r="AD37" s="83">
        <f t="shared" si="21"/>
        <v>31</v>
      </c>
      <c r="AE37" s="83">
        <f t="shared" si="21"/>
        <v>82</v>
      </c>
      <c r="AF37" s="83">
        <f t="shared" si="21"/>
        <v>76</v>
      </c>
      <c r="AG37" s="83">
        <f t="shared" si="21"/>
        <v>78</v>
      </c>
      <c r="AH37" s="83">
        <f t="shared" si="21"/>
        <v>67</v>
      </c>
      <c r="AI37" s="83">
        <f t="shared" si="21"/>
        <v>90</v>
      </c>
      <c r="AJ37" s="83">
        <f t="shared" si="21"/>
        <v>67</v>
      </c>
      <c r="AK37" s="83">
        <f t="shared" si="21"/>
        <v>66</v>
      </c>
      <c r="AL37" s="83">
        <f t="shared" si="21"/>
        <v>73</v>
      </c>
      <c r="AM37" s="83">
        <f t="shared" si="21"/>
        <v>74.599999999999994</v>
      </c>
      <c r="AN37" s="83">
        <f t="shared" si="21"/>
        <v>91.6</v>
      </c>
      <c r="AO37" s="83">
        <f t="shared" si="21"/>
        <v>51</v>
      </c>
      <c r="AP37" s="83">
        <f t="shared" si="21"/>
        <v>50</v>
      </c>
      <c r="AQ37" s="83">
        <f t="shared" si="21"/>
        <v>59</v>
      </c>
      <c r="AR37" s="83">
        <f t="shared" si="21"/>
        <v>68.7</v>
      </c>
      <c r="AS37" s="83">
        <f t="shared" si="21"/>
        <v>71.7</v>
      </c>
      <c r="AT37" s="83">
        <f t="shared" si="21"/>
        <v>57.6</v>
      </c>
      <c r="AU37" s="83">
        <f t="shared" si="21"/>
        <v>59</v>
      </c>
      <c r="AV37" s="83">
        <f t="shared" si="21"/>
        <v>64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138</v>
      </c>
      <c r="B38" s="83">
        <f>MAX(B4:B33)</f>
        <v>148</v>
      </c>
      <c r="C38" s="83">
        <f>MAX(C4:C33)</f>
        <v>89</v>
      </c>
      <c r="D38" s="83">
        <f>MAX(D4:D33)</f>
        <v>159</v>
      </c>
      <c r="E38" s="83">
        <f>MAX(E4:E33)</f>
        <v>89</v>
      </c>
      <c r="F38" s="83"/>
      <c r="G38" s="83">
        <f t="shared" ref="G38:Q38" si="22">MAX(G4:G33)</f>
        <v>188</v>
      </c>
      <c r="H38" s="83">
        <f t="shared" si="22"/>
        <v>83</v>
      </c>
      <c r="I38" s="83">
        <f t="shared" si="22"/>
        <v>160</v>
      </c>
      <c r="J38" s="83">
        <f t="shared" si="22"/>
        <v>79</v>
      </c>
      <c r="K38" s="83">
        <f t="shared" si="22"/>
        <v>170</v>
      </c>
      <c r="L38" s="83">
        <f t="shared" si="22"/>
        <v>98</v>
      </c>
      <c r="M38" s="83">
        <f t="shared" si="22"/>
        <v>3.75</v>
      </c>
      <c r="N38" s="83">
        <f t="shared" si="22"/>
        <v>2</v>
      </c>
      <c r="O38" s="83">
        <f t="shared" si="22"/>
        <v>28</v>
      </c>
      <c r="P38" s="83">
        <f t="shared" si="22"/>
        <v>11</v>
      </c>
      <c r="Q38" s="83">
        <f t="shared" si="22"/>
        <v>0</v>
      </c>
      <c r="R38" s="81" t="s">
        <v>138</v>
      </c>
      <c r="S38" s="83">
        <f t="shared" ref="S38:BF38" si="23">MAX(S4:S34)</f>
        <v>200</v>
      </c>
      <c r="T38" s="83">
        <f t="shared" si="23"/>
        <v>200</v>
      </c>
      <c r="U38" s="83">
        <f t="shared" si="23"/>
        <v>225</v>
      </c>
      <c r="V38" s="83">
        <f t="shared" si="23"/>
        <v>190</v>
      </c>
      <c r="W38" s="83">
        <f t="shared" si="23"/>
        <v>200</v>
      </c>
      <c r="X38" s="83">
        <f t="shared" si="23"/>
        <v>260</v>
      </c>
      <c r="Y38" s="83">
        <f t="shared" si="23"/>
        <v>265</v>
      </c>
      <c r="Z38" s="83">
        <f t="shared" si="23"/>
        <v>300</v>
      </c>
      <c r="AA38" s="83">
        <f t="shared" si="23"/>
        <v>250</v>
      </c>
      <c r="AB38" s="83">
        <f t="shared" si="23"/>
        <v>253</v>
      </c>
      <c r="AC38" s="83">
        <f t="shared" si="23"/>
        <v>310</v>
      </c>
      <c r="AD38" s="83">
        <f t="shared" si="23"/>
        <v>310</v>
      </c>
      <c r="AE38" s="83">
        <f t="shared" si="23"/>
        <v>355</v>
      </c>
      <c r="AF38" s="83">
        <f t="shared" si="23"/>
        <v>285</v>
      </c>
      <c r="AG38" s="83">
        <f t="shared" si="23"/>
        <v>285</v>
      </c>
      <c r="AH38" s="83">
        <f t="shared" si="23"/>
        <v>205</v>
      </c>
      <c r="AI38" s="83">
        <f t="shared" si="23"/>
        <v>200</v>
      </c>
      <c r="AJ38" s="83">
        <f t="shared" si="23"/>
        <v>205</v>
      </c>
      <c r="AK38" s="83">
        <f t="shared" si="23"/>
        <v>185</v>
      </c>
      <c r="AL38" s="83">
        <f t="shared" si="23"/>
        <v>190</v>
      </c>
      <c r="AM38" s="83">
        <f t="shared" si="23"/>
        <v>167</v>
      </c>
      <c r="AN38" s="83">
        <f t="shared" si="23"/>
        <v>170</v>
      </c>
      <c r="AO38" s="83">
        <f t="shared" si="23"/>
        <v>110</v>
      </c>
      <c r="AP38" s="83">
        <f t="shared" si="23"/>
        <v>112</v>
      </c>
      <c r="AQ38" s="83">
        <f t="shared" si="23"/>
        <v>120</v>
      </c>
      <c r="AR38" s="83">
        <f t="shared" si="23"/>
        <v>210.7</v>
      </c>
      <c r="AS38" s="83">
        <f t="shared" si="23"/>
        <v>193</v>
      </c>
      <c r="AT38" s="83">
        <f t="shared" si="23"/>
        <v>202</v>
      </c>
      <c r="AU38" s="83">
        <f t="shared" si="23"/>
        <v>178</v>
      </c>
      <c r="AV38" s="83">
        <f t="shared" si="23"/>
        <v>184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/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83</v>
      </c>
      <c r="C62" s="14"/>
      <c r="D62" s="7"/>
      <c r="E62" s="14"/>
      <c r="F62" s="104"/>
      <c r="G62" s="13" t="s">
        <v>84</v>
      </c>
      <c r="H62" s="14"/>
      <c r="I62" s="7"/>
      <c r="J62" s="14"/>
      <c r="K62" s="104"/>
      <c r="L62" s="13" t="s">
        <v>506</v>
      </c>
      <c r="M62" s="14"/>
      <c r="N62" s="7"/>
      <c r="O62" s="14"/>
      <c r="P62" s="104"/>
      <c r="Q62" s="13" t="s">
        <v>447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/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37043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37044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37045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37046</v>
      </c>
      <c r="B67" s="199">
        <v>80</v>
      </c>
      <c r="C67" s="200">
        <v>83</v>
      </c>
      <c r="D67" s="197">
        <v>60</v>
      </c>
      <c r="E67" s="197">
        <v>37</v>
      </c>
      <c r="F67" s="198">
        <v>90</v>
      </c>
      <c r="G67" s="196">
        <v>101</v>
      </c>
      <c r="H67" s="197">
        <v>107</v>
      </c>
      <c r="I67" s="197">
        <v>47.9</v>
      </c>
      <c r="J67" s="197">
        <v>67.900000000000006</v>
      </c>
      <c r="K67" s="198">
        <v>85</v>
      </c>
      <c r="L67" s="196">
        <v>120</v>
      </c>
      <c r="M67" s="197">
        <v>132.5</v>
      </c>
      <c r="N67" s="197">
        <v>67.7</v>
      </c>
      <c r="O67" s="197">
        <v>101.6</v>
      </c>
      <c r="P67" s="198">
        <v>106.9</v>
      </c>
      <c r="Q67" s="196">
        <v>111</v>
      </c>
      <c r="R67" s="197">
        <v>123.5</v>
      </c>
      <c r="S67" s="197">
        <v>59.5</v>
      </c>
      <c r="T67" s="197">
        <v>67.400000000000006</v>
      </c>
      <c r="U67" s="198">
        <v>93</v>
      </c>
      <c r="V67" s="196">
        <v>111.5</v>
      </c>
      <c r="W67" s="197">
        <v>134.9</v>
      </c>
      <c r="X67" s="197">
        <v>50.25</v>
      </c>
      <c r="Y67" s="197">
        <v>55.21</v>
      </c>
      <c r="Z67" s="198">
        <v>90.13</v>
      </c>
      <c r="AA67" s="196">
        <v>106.6</v>
      </c>
      <c r="AB67" s="197">
        <v>121.6</v>
      </c>
      <c r="AC67" s="197">
        <v>55</v>
      </c>
      <c r="AD67" s="197">
        <v>67</v>
      </c>
      <c r="AE67" s="198">
        <v>92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37047</v>
      </c>
      <c r="B68" s="196">
        <v>50</v>
      </c>
      <c r="C68" s="197">
        <v>53</v>
      </c>
      <c r="D68" s="197">
        <v>40</v>
      </c>
      <c r="E68" s="197">
        <v>45</v>
      </c>
      <c r="F68" s="198">
        <v>70</v>
      </c>
      <c r="G68" s="196">
        <v>71</v>
      </c>
      <c r="H68" s="197">
        <v>76.599999999999994</v>
      </c>
      <c r="I68" s="197">
        <v>33</v>
      </c>
      <c r="J68" s="197">
        <v>40.799999999999997</v>
      </c>
      <c r="K68" s="198">
        <v>75.400000000000006</v>
      </c>
      <c r="L68" s="196">
        <v>99</v>
      </c>
      <c r="M68" s="197">
        <v>108.8</v>
      </c>
      <c r="N68" s="197">
        <v>56.6</v>
      </c>
      <c r="O68" s="197">
        <v>75</v>
      </c>
      <c r="P68" s="198">
        <v>99.6</v>
      </c>
      <c r="Q68" s="196">
        <v>95</v>
      </c>
      <c r="R68" s="197">
        <v>114.5</v>
      </c>
      <c r="S68" s="197">
        <v>31.5</v>
      </c>
      <c r="T68" s="197">
        <v>57.5</v>
      </c>
      <c r="U68" s="198">
        <v>76</v>
      </c>
      <c r="V68" s="196">
        <v>104.3</v>
      </c>
      <c r="W68" s="197">
        <v>114</v>
      </c>
      <c r="X68" s="197">
        <v>45.9</v>
      </c>
      <c r="Y68" s="197">
        <v>36</v>
      </c>
      <c r="Z68" s="198">
        <v>71</v>
      </c>
      <c r="AA68" s="196">
        <v>89.7</v>
      </c>
      <c r="AB68" s="197">
        <v>99.4</v>
      </c>
      <c r="AC68" s="197">
        <v>42.74</v>
      </c>
      <c r="AD68" s="197">
        <v>51</v>
      </c>
      <c r="AE68" s="198">
        <v>76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37048</v>
      </c>
      <c r="B69" s="196">
        <v>45</v>
      </c>
      <c r="C69" s="197">
        <v>47</v>
      </c>
      <c r="D69" s="197">
        <v>30</v>
      </c>
      <c r="E69" s="197">
        <v>36</v>
      </c>
      <c r="F69" s="198">
        <v>49</v>
      </c>
      <c r="G69" s="196">
        <v>58</v>
      </c>
      <c r="H69" s="197">
        <v>76.599999999999994</v>
      </c>
      <c r="I69" s="197">
        <v>39</v>
      </c>
      <c r="J69" s="197">
        <v>49.5</v>
      </c>
      <c r="K69" s="198">
        <v>84</v>
      </c>
      <c r="L69" s="196">
        <v>99</v>
      </c>
      <c r="M69" s="197">
        <v>108.8</v>
      </c>
      <c r="N69" s="197">
        <v>58</v>
      </c>
      <c r="O69" s="197">
        <v>80</v>
      </c>
      <c r="P69" s="198">
        <v>105</v>
      </c>
      <c r="Q69" s="196">
        <v>97</v>
      </c>
      <c r="R69" s="197">
        <v>114.5</v>
      </c>
      <c r="S69" s="197">
        <v>42</v>
      </c>
      <c r="T69" s="197">
        <v>62</v>
      </c>
      <c r="U69" s="198">
        <v>80</v>
      </c>
      <c r="V69" s="196">
        <v>96.8</v>
      </c>
      <c r="W69" s="197">
        <v>114.4</v>
      </c>
      <c r="X69" s="197">
        <v>40</v>
      </c>
      <c r="Y69" s="197">
        <v>48</v>
      </c>
      <c r="Z69" s="198">
        <v>73</v>
      </c>
      <c r="AA69" s="196">
        <v>84</v>
      </c>
      <c r="AB69" s="197">
        <v>98.6</v>
      </c>
      <c r="AC69" s="197">
        <v>41.6</v>
      </c>
      <c r="AD69" s="197">
        <v>53</v>
      </c>
      <c r="AE69" s="198">
        <v>76.8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37049</v>
      </c>
      <c r="B70" s="196">
        <v>50</v>
      </c>
      <c r="C70" s="197">
        <v>53</v>
      </c>
      <c r="D70" s="197">
        <v>30</v>
      </c>
      <c r="E70" s="197">
        <v>37</v>
      </c>
      <c r="F70" s="198">
        <v>56</v>
      </c>
      <c r="G70" s="196">
        <v>74.349999999999994</v>
      </c>
      <c r="H70" s="197">
        <v>80</v>
      </c>
      <c r="I70" s="197">
        <v>39</v>
      </c>
      <c r="J70" s="197">
        <v>49.5</v>
      </c>
      <c r="K70" s="198">
        <v>84</v>
      </c>
      <c r="L70" s="196">
        <v>105</v>
      </c>
      <c r="M70" s="197">
        <v>110</v>
      </c>
      <c r="N70" s="197">
        <v>58</v>
      </c>
      <c r="O70" s="197">
        <v>78</v>
      </c>
      <c r="P70" s="198">
        <v>103.5</v>
      </c>
      <c r="Q70" s="196">
        <v>97</v>
      </c>
      <c r="R70" s="197">
        <v>120.5</v>
      </c>
      <c r="S70" s="197">
        <v>40</v>
      </c>
      <c r="T70" s="197">
        <v>59.6</v>
      </c>
      <c r="U70" s="198">
        <v>78.5</v>
      </c>
      <c r="V70" s="196">
        <v>96.8</v>
      </c>
      <c r="W70" s="197">
        <v>115.6</v>
      </c>
      <c r="X70" s="197">
        <v>40.380000000000003</v>
      </c>
      <c r="Y70" s="197">
        <v>46.8</v>
      </c>
      <c r="Z70" s="198">
        <v>70.900000000000006</v>
      </c>
      <c r="AA70" s="196">
        <v>88</v>
      </c>
      <c r="AB70" s="197">
        <v>101.6</v>
      </c>
      <c r="AC70" s="197">
        <v>41.3</v>
      </c>
      <c r="AD70" s="197">
        <v>52</v>
      </c>
      <c r="AE70" s="198">
        <v>76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37050</v>
      </c>
      <c r="B71" s="196">
        <v>52.5</v>
      </c>
      <c r="C71" s="197">
        <v>55.5</v>
      </c>
      <c r="D71" s="197">
        <v>35</v>
      </c>
      <c r="E71" s="197">
        <v>44</v>
      </c>
      <c r="F71" s="198">
        <v>65</v>
      </c>
      <c r="G71" s="196">
        <v>85.3</v>
      </c>
      <c r="H71" s="197">
        <v>90.8</v>
      </c>
      <c r="I71" s="197">
        <v>41.9</v>
      </c>
      <c r="J71" s="197">
        <v>49</v>
      </c>
      <c r="K71" s="198">
        <v>107.4</v>
      </c>
      <c r="L71" s="196">
        <v>103</v>
      </c>
      <c r="M71" s="197">
        <v>110</v>
      </c>
      <c r="N71" s="197">
        <v>55</v>
      </c>
      <c r="O71" s="197">
        <v>74</v>
      </c>
      <c r="P71" s="198">
        <v>112</v>
      </c>
      <c r="Q71" s="196">
        <v>100</v>
      </c>
      <c r="R71" s="197">
        <v>116</v>
      </c>
      <c r="S71" s="197">
        <v>39</v>
      </c>
      <c r="T71" s="197">
        <v>62</v>
      </c>
      <c r="U71" s="198">
        <v>96.5</v>
      </c>
      <c r="V71" s="196">
        <v>90.5</v>
      </c>
      <c r="W71" s="197">
        <v>115</v>
      </c>
      <c r="X71" s="197">
        <v>39.799999999999997</v>
      </c>
      <c r="Y71" s="197">
        <v>52</v>
      </c>
      <c r="Z71" s="198">
        <v>76</v>
      </c>
      <c r="AA71" s="196">
        <v>87.5</v>
      </c>
      <c r="AB71" s="197">
        <v>102.6</v>
      </c>
      <c r="AC71" s="197">
        <v>41.5</v>
      </c>
      <c r="AD71" s="197">
        <v>55.28</v>
      </c>
      <c r="AE71" s="198">
        <v>87.12</v>
      </c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37051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37052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37053</v>
      </c>
      <c r="B74" s="196">
        <v>60</v>
      </c>
      <c r="C74" s="197">
        <v>65</v>
      </c>
      <c r="D74" s="197">
        <v>40</v>
      </c>
      <c r="E74" s="197">
        <v>47</v>
      </c>
      <c r="F74" s="198">
        <v>69</v>
      </c>
      <c r="G74" s="196">
        <v>100</v>
      </c>
      <c r="H74" s="197">
        <v>99</v>
      </c>
      <c r="I74" s="197">
        <v>45.9</v>
      </c>
      <c r="J74" s="197">
        <v>45</v>
      </c>
      <c r="K74" s="198">
        <v>107</v>
      </c>
      <c r="L74" s="196">
        <v>106</v>
      </c>
      <c r="M74" s="197">
        <v>111.7</v>
      </c>
      <c r="N74" s="197">
        <v>59</v>
      </c>
      <c r="O74" s="197">
        <v>70.599999999999994</v>
      </c>
      <c r="P74" s="198">
        <v>114.6</v>
      </c>
      <c r="Q74" s="196">
        <v>100.5</v>
      </c>
      <c r="R74" s="197">
        <v>118.7</v>
      </c>
      <c r="S74" s="197">
        <v>53</v>
      </c>
      <c r="T74" s="197">
        <v>60</v>
      </c>
      <c r="U74" s="198">
        <v>91</v>
      </c>
      <c r="V74" s="196">
        <v>95.9</v>
      </c>
      <c r="W74" s="197">
        <v>113</v>
      </c>
      <c r="X74" s="197">
        <v>42.9</v>
      </c>
      <c r="Y74" s="197">
        <v>51.5</v>
      </c>
      <c r="Z74" s="198">
        <v>81</v>
      </c>
      <c r="AA74" s="196">
        <v>93.6</v>
      </c>
      <c r="AB74" s="197">
        <v>104.9</v>
      </c>
      <c r="AC74" s="197">
        <v>46.7</v>
      </c>
      <c r="AD74" s="197">
        <v>56.5</v>
      </c>
      <c r="AE74" s="198">
        <v>89.3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37054</v>
      </c>
      <c r="B75" s="196">
        <v>62.5</v>
      </c>
      <c r="C75" s="197">
        <v>65.5</v>
      </c>
      <c r="D75" s="197">
        <v>40</v>
      </c>
      <c r="E75" s="197">
        <v>47</v>
      </c>
      <c r="F75" s="198">
        <v>69</v>
      </c>
      <c r="G75" s="196">
        <v>100.6</v>
      </c>
      <c r="H75" s="197">
        <v>99.4</v>
      </c>
      <c r="I75" s="197">
        <v>45.9</v>
      </c>
      <c r="J75" s="197">
        <v>53.8</v>
      </c>
      <c r="K75" s="198">
        <v>111</v>
      </c>
      <c r="L75" s="196">
        <v>106.4</v>
      </c>
      <c r="M75" s="197">
        <v>111.7</v>
      </c>
      <c r="N75" s="197">
        <v>60.48</v>
      </c>
      <c r="O75" s="197">
        <v>72.5</v>
      </c>
      <c r="P75" s="198">
        <v>122.5</v>
      </c>
      <c r="Q75" s="196">
        <v>100.5</v>
      </c>
      <c r="R75" s="197">
        <v>118.7</v>
      </c>
      <c r="S75" s="197">
        <v>53</v>
      </c>
      <c r="T75" s="197">
        <v>67</v>
      </c>
      <c r="U75" s="198">
        <v>95.3</v>
      </c>
      <c r="V75" s="196">
        <v>95.9</v>
      </c>
      <c r="W75" s="197">
        <v>113</v>
      </c>
      <c r="X75" s="197">
        <v>42.9</v>
      </c>
      <c r="Y75" s="197">
        <v>55</v>
      </c>
      <c r="Z75" s="198">
        <v>92.35</v>
      </c>
      <c r="AA75" s="196">
        <v>92.9</v>
      </c>
      <c r="AB75" s="197">
        <v>105</v>
      </c>
      <c r="AC75" s="197">
        <v>46.9</v>
      </c>
      <c r="AD75" s="197">
        <v>57.9</v>
      </c>
      <c r="AE75" s="198">
        <v>96.47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37055</v>
      </c>
      <c r="B76" s="196">
        <v>50</v>
      </c>
      <c r="C76" s="197">
        <v>52.5</v>
      </c>
      <c r="D76" s="197">
        <v>35</v>
      </c>
      <c r="E76" s="197">
        <v>40</v>
      </c>
      <c r="F76" s="198">
        <v>53</v>
      </c>
      <c r="G76" s="196">
        <v>104.6</v>
      </c>
      <c r="H76" s="197">
        <v>89</v>
      </c>
      <c r="I76" s="197">
        <v>44.8</v>
      </c>
      <c r="J76" s="197">
        <v>51.5</v>
      </c>
      <c r="K76" s="198">
        <v>97.7</v>
      </c>
      <c r="L76" s="196">
        <v>110</v>
      </c>
      <c r="M76" s="197">
        <v>108</v>
      </c>
      <c r="N76" s="197">
        <v>57</v>
      </c>
      <c r="O76" s="197">
        <v>70</v>
      </c>
      <c r="P76" s="198">
        <v>113</v>
      </c>
      <c r="Q76" s="196">
        <v>100.5</v>
      </c>
      <c r="R76" s="197">
        <v>111.7</v>
      </c>
      <c r="S76" s="197">
        <v>54.5</v>
      </c>
      <c r="T76" s="197">
        <v>63</v>
      </c>
      <c r="U76" s="198">
        <v>99.5</v>
      </c>
      <c r="V76" s="196">
        <v>96.5</v>
      </c>
      <c r="W76" s="197">
        <v>111.8</v>
      </c>
      <c r="X76" s="197">
        <v>43.8</v>
      </c>
      <c r="Y76" s="197">
        <v>58.7</v>
      </c>
      <c r="Z76" s="198">
        <v>88.41</v>
      </c>
      <c r="AA76" s="196">
        <v>93.59</v>
      </c>
      <c r="AB76" s="197">
        <v>99.6</v>
      </c>
      <c r="AC76" s="197">
        <v>46</v>
      </c>
      <c r="AD76" s="197">
        <v>57</v>
      </c>
      <c r="AE76" s="198">
        <v>89.8</v>
      </c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37056</v>
      </c>
      <c r="B77" s="196">
        <v>52.5</v>
      </c>
      <c r="C77" s="197">
        <v>55</v>
      </c>
      <c r="D77" s="197">
        <v>35</v>
      </c>
      <c r="E77" s="197">
        <v>40</v>
      </c>
      <c r="F77" s="198">
        <v>55</v>
      </c>
      <c r="G77" s="196">
        <v>69.7</v>
      </c>
      <c r="H77" s="197">
        <v>75.5</v>
      </c>
      <c r="I77" s="197">
        <v>46.4</v>
      </c>
      <c r="J77" s="197">
        <v>57</v>
      </c>
      <c r="K77" s="198">
        <v>82.7</v>
      </c>
      <c r="L77" s="196">
        <v>103.5</v>
      </c>
      <c r="M77" s="197">
        <v>108.8</v>
      </c>
      <c r="N77" s="197">
        <v>56.6</v>
      </c>
      <c r="O77" s="197">
        <v>71</v>
      </c>
      <c r="P77" s="198">
        <v>85</v>
      </c>
      <c r="Q77" s="196">
        <v>92.5</v>
      </c>
      <c r="R77" s="197">
        <v>112.6</v>
      </c>
      <c r="S77" s="197">
        <v>52</v>
      </c>
      <c r="T77" s="197">
        <v>60.8</v>
      </c>
      <c r="U77" s="198">
        <v>87.6</v>
      </c>
      <c r="V77" s="196">
        <v>96.88</v>
      </c>
      <c r="W77" s="197">
        <v>109.2</v>
      </c>
      <c r="X77" s="197">
        <v>45</v>
      </c>
      <c r="Y77" s="197">
        <v>60.4</v>
      </c>
      <c r="Z77" s="198">
        <v>88</v>
      </c>
      <c r="AA77" s="196">
        <v>86.99</v>
      </c>
      <c r="AB77" s="197">
        <v>97</v>
      </c>
      <c r="AC77" s="197">
        <v>46.5</v>
      </c>
      <c r="AD77" s="197">
        <v>58.6</v>
      </c>
      <c r="AE77" s="198">
        <v>82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37057</v>
      </c>
      <c r="B78" s="196">
        <v>55</v>
      </c>
      <c r="C78" s="197">
        <v>57.5</v>
      </c>
      <c r="D78" s="197">
        <v>35</v>
      </c>
      <c r="E78" s="197">
        <v>40</v>
      </c>
      <c r="F78" s="198">
        <v>56</v>
      </c>
      <c r="G78" s="196">
        <v>69.7</v>
      </c>
      <c r="H78" s="197">
        <v>76.599999999999994</v>
      </c>
      <c r="I78" s="197">
        <v>47.6</v>
      </c>
      <c r="J78" s="197">
        <v>59</v>
      </c>
      <c r="K78" s="198">
        <v>85</v>
      </c>
      <c r="L78" s="196">
        <v>104.5</v>
      </c>
      <c r="M78" s="197">
        <v>108.8</v>
      </c>
      <c r="N78" s="197">
        <v>58.5</v>
      </c>
      <c r="O78" s="197">
        <v>72</v>
      </c>
      <c r="P78" s="198">
        <v>86</v>
      </c>
      <c r="Q78" s="196">
        <v>92.5</v>
      </c>
      <c r="R78" s="197">
        <v>112.6</v>
      </c>
      <c r="S78" s="197">
        <v>52</v>
      </c>
      <c r="T78" s="197">
        <v>60.8</v>
      </c>
      <c r="U78" s="198">
        <v>87.6</v>
      </c>
      <c r="V78" s="196">
        <v>96.88</v>
      </c>
      <c r="W78" s="197">
        <v>109</v>
      </c>
      <c r="X78" s="197">
        <v>45</v>
      </c>
      <c r="Y78" s="197">
        <v>60</v>
      </c>
      <c r="Z78" s="198">
        <v>88</v>
      </c>
      <c r="AA78" s="196">
        <v>86.9</v>
      </c>
      <c r="AB78" s="197">
        <v>87</v>
      </c>
      <c r="AC78" s="197">
        <v>46.5</v>
      </c>
      <c r="AD78" s="197">
        <v>58.6</v>
      </c>
      <c r="AE78" s="198">
        <v>82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37058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37059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37060</v>
      </c>
      <c r="B81" s="196">
        <v>57.5</v>
      </c>
      <c r="C81" s="197">
        <v>60</v>
      </c>
      <c r="D81" s="197">
        <v>35</v>
      </c>
      <c r="E81" s="197">
        <v>40</v>
      </c>
      <c r="F81" s="198">
        <v>56</v>
      </c>
      <c r="G81" s="196">
        <v>69.7</v>
      </c>
      <c r="H81" s="197">
        <v>76.599999999999994</v>
      </c>
      <c r="I81" s="197">
        <v>44</v>
      </c>
      <c r="J81" s="197">
        <v>55</v>
      </c>
      <c r="K81" s="198">
        <v>78</v>
      </c>
      <c r="L81" s="196">
        <v>105</v>
      </c>
      <c r="M81" s="197">
        <v>110</v>
      </c>
      <c r="N81" s="197">
        <v>53</v>
      </c>
      <c r="O81" s="197">
        <v>69</v>
      </c>
      <c r="P81" s="198">
        <v>87</v>
      </c>
      <c r="Q81" s="196">
        <v>99.7</v>
      </c>
      <c r="R81" s="197">
        <v>115.6</v>
      </c>
      <c r="S81" s="197">
        <v>55</v>
      </c>
      <c r="T81" s="197">
        <v>59</v>
      </c>
      <c r="U81" s="198">
        <v>88.5</v>
      </c>
      <c r="V81" s="196">
        <v>98.8</v>
      </c>
      <c r="W81" s="197">
        <v>111</v>
      </c>
      <c r="X81" s="197">
        <v>47</v>
      </c>
      <c r="Y81" s="197">
        <v>55.79</v>
      </c>
      <c r="Z81" s="198">
        <v>78</v>
      </c>
      <c r="AA81" s="196">
        <v>89.8</v>
      </c>
      <c r="AB81" s="197">
        <v>99.5</v>
      </c>
      <c r="AC81" s="197">
        <v>47</v>
      </c>
      <c r="AD81" s="197">
        <v>55.8</v>
      </c>
      <c r="AE81" s="198">
        <v>77.75</v>
      </c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37061</v>
      </c>
      <c r="B82" s="196">
        <v>55</v>
      </c>
      <c r="C82" s="197">
        <v>57.5</v>
      </c>
      <c r="D82" s="197">
        <v>37</v>
      </c>
      <c r="E82" s="197">
        <v>42</v>
      </c>
      <c r="F82" s="198">
        <v>53</v>
      </c>
      <c r="G82" s="196">
        <v>69.7</v>
      </c>
      <c r="H82" s="197">
        <v>69</v>
      </c>
      <c r="I82" s="197">
        <v>46.9</v>
      </c>
      <c r="J82" s="197">
        <v>58</v>
      </c>
      <c r="K82" s="198">
        <v>81.599999999999994</v>
      </c>
      <c r="L82" s="196">
        <v>99.6</v>
      </c>
      <c r="M82" s="197">
        <v>111</v>
      </c>
      <c r="N82" s="197">
        <v>61.9</v>
      </c>
      <c r="O82" s="197">
        <v>76</v>
      </c>
      <c r="P82" s="198">
        <v>93.5</v>
      </c>
      <c r="Q82" s="196">
        <v>93</v>
      </c>
      <c r="R82" s="197">
        <v>120</v>
      </c>
      <c r="S82" s="197">
        <v>52.5</v>
      </c>
      <c r="T82" s="197">
        <v>65</v>
      </c>
      <c r="U82" s="198">
        <v>79.599999999999994</v>
      </c>
      <c r="V82" s="196">
        <v>92.6</v>
      </c>
      <c r="W82" s="197">
        <v>113.7</v>
      </c>
      <c r="X82" s="197">
        <v>41</v>
      </c>
      <c r="Y82" s="197">
        <v>56</v>
      </c>
      <c r="Z82" s="198">
        <v>72.400000000000006</v>
      </c>
      <c r="AA82" s="196">
        <v>85</v>
      </c>
      <c r="AB82" s="197">
        <v>99.9</v>
      </c>
      <c r="AC82" s="197">
        <v>45.9</v>
      </c>
      <c r="AD82" s="197">
        <v>58.6</v>
      </c>
      <c r="AE82" s="198">
        <v>75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37062</v>
      </c>
      <c r="B83" s="196">
        <v>60</v>
      </c>
      <c r="C83" s="197">
        <v>62.5</v>
      </c>
      <c r="D83" s="197">
        <v>37</v>
      </c>
      <c r="E83" s="197">
        <v>45</v>
      </c>
      <c r="F83" s="198">
        <v>64</v>
      </c>
      <c r="G83" s="196">
        <v>72.599999999999994</v>
      </c>
      <c r="H83" s="197">
        <v>71.5</v>
      </c>
      <c r="I83" s="197">
        <v>48</v>
      </c>
      <c r="J83" s="197">
        <v>60</v>
      </c>
      <c r="K83" s="198">
        <v>84</v>
      </c>
      <c r="L83" s="196">
        <v>82.5</v>
      </c>
      <c r="M83" s="197">
        <v>113</v>
      </c>
      <c r="N83" s="197">
        <v>62</v>
      </c>
      <c r="O83" s="197">
        <v>76</v>
      </c>
      <c r="P83" s="198">
        <v>93.5</v>
      </c>
      <c r="Q83" s="196">
        <v>80.5</v>
      </c>
      <c r="R83" s="197">
        <v>122.2</v>
      </c>
      <c r="S83" s="197">
        <v>52.5</v>
      </c>
      <c r="T83" s="197">
        <v>65</v>
      </c>
      <c r="U83" s="198">
        <v>79.599999999999994</v>
      </c>
      <c r="V83" s="196">
        <v>86</v>
      </c>
      <c r="W83" s="197">
        <v>104</v>
      </c>
      <c r="X83" s="197">
        <v>41</v>
      </c>
      <c r="Y83" s="197">
        <v>56</v>
      </c>
      <c r="Z83" s="198">
        <v>72</v>
      </c>
      <c r="AA83" s="196">
        <v>79</v>
      </c>
      <c r="AB83" s="197">
        <v>97.5</v>
      </c>
      <c r="AC83" s="197">
        <v>46</v>
      </c>
      <c r="AD83" s="197">
        <v>59</v>
      </c>
      <c r="AE83" s="198">
        <v>76.900000000000006</v>
      </c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37063</v>
      </c>
      <c r="B84" s="196">
        <v>57.5</v>
      </c>
      <c r="C84" s="197">
        <v>60</v>
      </c>
      <c r="D84" s="197">
        <v>40</v>
      </c>
      <c r="E84" s="197">
        <v>45</v>
      </c>
      <c r="F84" s="198">
        <v>58</v>
      </c>
      <c r="G84" s="196">
        <v>75</v>
      </c>
      <c r="H84" s="197">
        <v>73</v>
      </c>
      <c r="I84" s="197">
        <v>51</v>
      </c>
      <c r="J84" s="197">
        <v>60.6</v>
      </c>
      <c r="K84" s="198">
        <v>75.8</v>
      </c>
      <c r="L84" s="196">
        <v>83</v>
      </c>
      <c r="M84" s="197">
        <v>108</v>
      </c>
      <c r="N84" s="197">
        <v>65</v>
      </c>
      <c r="O84" s="197">
        <v>64</v>
      </c>
      <c r="P84" s="198">
        <v>85.6</v>
      </c>
      <c r="Q84" s="196">
        <v>82</v>
      </c>
      <c r="R84" s="197">
        <v>109</v>
      </c>
      <c r="S84" s="197">
        <v>54.6</v>
      </c>
      <c r="T84" s="197">
        <v>63</v>
      </c>
      <c r="U84" s="198">
        <v>75.599999999999994</v>
      </c>
      <c r="V84" s="196">
        <v>85</v>
      </c>
      <c r="W84" s="197">
        <v>102</v>
      </c>
      <c r="X84" s="197">
        <v>42.9</v>
      </c>
      <c r="Y84" s="197">
        <v>50.8</v>
      </c>
      <c r="Z84" s="198">
        <v>66.5</v>
      </c>
      <c r="AA84" s="196">
        <v>79</v>
      </c>
      <c r="AB84" s="197">
        <v>93.9</v>
      </c>
      <c r="AC84" s="197">
        <v>48.5</v>
      </c>
      <c r="AD84" s="197">
        <v>55</v>
      </c>
      <c r="AE84" s="198">
        <v>70.599999999999994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37064</v>
      </c>
      <c r="B85" s="196">
        <v>55</v>
      </c>
      <c r="C85" s="197">
        <v>57.5</v>
      </c>
      <c r="D85" s="197">
        <v>40</v>
      </c>
      <c r="E85" s="197">
        <v>42</v>
      </c>
      <c r="F85" s="198">
        <v>58</v>
      </c>
      <c r="G85" s="196">
        <v>70.97</v>
      </c>
      <c r="H85" s="197">
        <v>69.5</v>
      </c>
      <c r="I85" s="197">
        <v>47.3</v>
      </c>
      <c r="J85" s="197">
        <v>63.8</v>
      </c>
      <c r="K85" s="198">
        <v>78</v>
      </c>
      <c r="L85" s="196">
        <v>81.290000000000006</v>
      </c>
      <c r="M85" s="197">
        <v>112</v>
      </c>
      <c r="N85" s="197">
        <v>53.6</v>
      </c>
      <c r="O85" s="197">
        <v>67.900000000000006</v>
      </c>
      <c r="P85" s="198">
        <v>88.74</v>
      </c>
      <c r="Q85" s="196">
        <v>78</v>
      </c>
      <c r="R85" s="197">
        <v>112</v>
      </c>
      <c r="S85" s="197">
        <v>44.8</v>
      </c>
      <c r="T85" s="197">
        <v>65.2</v>
      </c>
      <c r="U85" s="198">
        <v>78.599999999999994</v>
      </c>
      <c r="V85" s="196">
        <v>86.3</v>
      </c>
      <c r="W85" s="197">
        <v>103.5</v>
      </c>
      <c r="X85" s="197">
        <v>40.299999999999997</v>
      </c>
      <c r="Y85" s="197">
        <v>51.2</v>
      </c>
      <c r="Z85" s="198">
        <v>67.05</v>
      </c>
      <c r="AA85" s="196">
        <v>77.7</v>
      </c>
      <c r="AB85" s="197">
        <v>94.5</v>
      </c>
      <c r="AC85" s="197">
        <v>43.8</v>
      </c>
      <c r="AD85" s="197">
        <v>56</v>
      </c>
      <c r="AE85" s="198">
        <v>72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37065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37066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37067</v>
      </c>
      <c r="B88" s="196">
        <v>38</v>
      </c>
      <c r="C88" s="197">
        <v>38</v>
      </c>
      <c r="D88" s="197">
        <v>27</v>
      </c>
      <c r="E88" s="197">
        <v>30</v>
      </c>
      <c r="F88" s="198">
        <v>40</v>
      </c>
      <c r="G88" s="196">
        <v>54.5</v>
      </c>
      <c r="H88" s="197">
        <v>56.7</v>
      </c>
      <c r="I88" s="197">
        <v>32</v>
      </c>
      <c r="J88" s="197">
        <v>28</v>
      </c>
      <c r="K88" s="198">
        <v>62</v>
      </c>
      <c r="L88" s="196">
        <v>63</v>
      </c>
      <c r="M88" s="197">
        <v>77</v>
      </c>
      <c r="N88" s="197">
        <v>46</v>
      </c>
      <c r="O88" s="197">
        <v>58</v>
      </c>
      <c r="P88" s="198">
        <v>66.599999999999994</v>
      </c>
      <c r="Q88" s="196">
        <v>75.8</v>
      </c>
      <c r="R88" s="197">
        <v>57</v>
      </c>
      <c r="S88" s="197">
        <v>42</v>
      </c>
      <c r="T88" s="197">
        <v>57</v>
      </c>
      <c r="U88" s="198">
        <v>69</v>
      </c>
      <c r="V88" s="196">
        <v>55</v>
      </c>
      <c r="W88" s="197">
        <v>58.6</v>
      </c>
      <c r="X88" s="197">
        <v>36.9</v>
      </c>
      <c r="Y88" s="197">
        <v>44.7</v>
      </c>
      <c r="Z88" s="198">
        <v>56</v>
      </c>
      <c r="AA88" s="196">
        <v>56.6</v>
      </c>
      <c r="AB88" s="197">
        <v>57.8</v>
      </c>
      <c r="AC88" s="197">
        <v>36.799999999999997</v>
      </c>
      <c r="AD88" s="197">
        <v>45</v>
      </c>
      <c r="AE88" s="198">
        <v>58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37068</v>
      </c>
      <c r="B89" s="196">
        <v>36</v>
      </c>
      <c r="C89" s="197">
        <v>37</v>
      </c>
      <c r="D89" s="197">
        <v>27</v>
      </c>
      <c r="E89" s="197">
        <v>31</v>
      </c>
      <c r="F89" s="198">
        <v>40</v>
      </c>
      <c r="G89" s="196">
        <v>54</v>
      </c>
      <c r="H89" s="197">
        <v>55.9</v>
      </c>
      <c r="I89" s="197">
        <v>33</v>
      </c>
      <c r="J89" s="197">
        <v>38.4</v>
      </c>
      <c r="K89" s="198">
        <v>62</v>
      </c>
      <c r="L89" s="196">
        <v>64.3</v>
      </c>
      <c r="M89" s="197">
        <v>63.7</v>
      </c>
      <c r="N89" s="197">
        <v>38</v>
      </c>
      <c r="O89" s="197">
        <v>58</v>
      </c>
      <c r="P89" s="198">
        <v>66.599999999999994</v>
      </c>
      <c r="Q89" s="196">
        <v>63.9</v>
      </c>
      <c r="R89" s="197">
        <v>57</v>
      </c>
      <c r="S89" s="197">
        <v>35</v>
      </c>
      <c r="T89" s="197">
        <v>57</v>
      </c>
      <c r="U89" s="198">
        <v>69</v>
      </c>
      <c r="V89" s="196">
        <v>55.9</v>
      </c>
      <c r="W89" s="197">
        <v>58.6</v>
      </c>
      <c r="X89" s="197">
        <v>37</v>
      </c>
      <c r="Y89" s="197">
        <v>44.7</v>
      </c>
      <c r="Z89" s="198">
        <v>56</v>
      </c>
      <c r="AA89" s="196">
        <v>55</v>
      </c>
      <c r="AB89" s="197">
        <v>55.6</v>
      </c>
      <c r="AC89" s="197">
        <v>35</v>
      </c>
      <c r="AD89" s="197">
        <v>45.6</v>
      </c>
      <c r="AE89" s="198">
        <v>58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37069</v>
      </c>
      <c r="B90" s="196">
        <v>36</v>
      </c>
      <c r="C90" s="197">
        <v>37</v>
      </c>
      <c r="D90" s="197">
        <v>27</v>
      </c>
      <c r="E90" s="197">
        <v>31</v>
      </c>
      <c r="F90" s="198">
        <v>40</v>
      </c>
      <c r="G90" s="196">
        <v>54</v>
      </c>
      <c r="H90" s="197">
        <v>55.9</v>
      </c>
      <c r="I90" s="197">
        <v>33</v>
      </c>
      <c r="J90" s="197">
        <v>38</v>
      </c>
      <c r="K90" s="198">
        <v>62</v>
      </c>
      <c r="L90" s="196">
        <v>64</v>
      </c>
      <c r="M90" s="197">
        <v>64</v>
      </c>
      <c r="N90" s="197">
        <v>38</v>
      </c>
      <c r="O90" s="197">
        <v>58</v>
      </c>
      <c r="P90" s="198">
        <v>66.7</v>
      </c>
      <c r="Q90" s="196">
        <v>63.9</v>
      </c>
      <c r="R90" s="197">
        <v>57</v>
      </c>
      <c r="S90" s="197">
        <v>35</v>
      </c>
      <c r="T90" s="197">
        <v>57</v>
      </c>
      <c r="U90" s="198">
        <v>69</v>
      </c>
      <c r="V90" s="196">
        <v>55.9</v>
      </c>
      <c r="W90" s="197">
        <v>58.6</v>
      </c>
      <c r="X90" s="197">
        <v>37</v>
      </c>
      <c r="Y90" s="197">
        <v>44.7</v>
      </c>
      <c r="Z90" s="198">
        <v>61.4</v>
      </c>
      <c r="AA90" s="196">
        <v>55</v>
      </c>
      <c r="AB90" s="197">
        <v>55.6</v>
      </c>
      <c r="AC90" s="197">
        <v>35</v>
      </c>
      <c r="AD90" s="197">
        <v>45.6</v>
      </c>
      <c r="AE90" s="198">
        <v>58</v>
      </c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37070</v>
      </c>
      <c r="B91" s="196"/>
      <c r="C91" s="197"/>
      <c r="D91" s="197"/>
      <c r="E91" s="197"/>
      <c r="F91" s="198"/>
      <c r="G91" s="196">
        <v>64</v>
      </c>
      <c r="H91" s="197">
        <v>65.5</v>
      </c>
      <c r="I91" s="207">
        <v>39</v>
      </c>
      <c r="J91" s="197">
        <v>45</v>
      </c>
      <c r="K91" s="198">
        <v>60.7</v>
      </c>
      <c r="L91" s="196">
        <v>65</v>
      </c>
      <c r="M91" s="197">
        <v>67</v>
      </c>
      <c r="N91" s="207">
        <v>39.700000000000003</v>
      </c>
      <c r="O91" s="197">
        <v>60</v>
      </c>
      <c r="P91" s="198">
        <v>65.7</v>
      </c>
      <c r="Q91" s="196">
        <v>64.8</v>
      </c>
      <c r="R91" s="197">
        <v>57</v>
      </c>
      <c r="S91" s="207">
        <v>41</v>
      </c>
      <c r="T91" s="197">
        <v>56</v>
      </c>
      <c r="U91" s="198">
        <v>69</v>
      </c>
      <c r="V91" s="196">
        <v>72.7</v>
      </c>
      <c r="W91" s="197">
        <v>57</v>
      </c>
      <c r="X91" s="197">
        <v>41.6</v>
      </c>
      <c r="Y91" s="197">
        <v>50.5</v>
      </c>
      <c r="Z91" s="198">
        <v>72</v>
      </c>
      <c r="AA91" s="196">
        <v>64</v>
      </c>
      <c r="AB91" s="197">
        <v>57</v>
      </c>
      <c r="AC91" s="197">
        <v>39</v>
      </c>
      <c r="AD91" s="197">
        <v>49</v>
      </c>
      <c r="AE91" s="198">
        <v>64</v>
      </c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37071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37072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52.916666666666664</v>
      </c>
      <c r="C96" s="83">
        <f t="shared" si="24"/>
        <v>55.361111111111114</v>
      </c>
      <c r="D96" s="83">
        <f t="shared" si="24"/>
        <v>36.111111111111114</v>
      </c>
      <c r="E96" s="83">
        <f t="shared" si="24"/>
        <v>39.944444444444443</v>
      </c>
      <c r="F96" s="83">
        <f t="shared" si="24"/>
        <v>57.833333333333336</v>
      </c>
      <c r="G96" s="83">
        <f t="shared" si="24"/>
        <v>74.669473684210544</v>
      </c>
      <c r="H96" s="83">
        <f t="shared" si="24"/>
        <v>77.057894736842115</v>
      </c>
      <c r="I96" s="83">
        <f t="shared" si="24"/>
        <v>42.4</v>
      </c>
      <c r="J96" s="83">
        <f t="shared" si="24"/>
        <v>51.042105263157893</v>
      </c>
      <c r="K96" s="83">
        <f t="shared" si="24"/>
        <v>82.278947368421044</v>
      </c>
      <c r="L96" s="83">
        <f t="shared" si="24"/>
        <v>92.84684210526315</v>
      </c>
      <c r="M96" s="83">
        <f t="shared" si="24"/>
        <v>102.35789473684211</v>
      </c>
      <c r="N96" s="83">
        <f t="shared" si="24"/>
        <v>54.951578947368418</v>
      </c>
      <c r="O96" s="83">
        <f t="shared" si="24"/>
        <v>71.13684210526317</v>
      </c>
      <c r="P96" s="83">
        <f t="shared" si="24"/>
        <v>92.738947368421037</v>
      </c>
      <c r="Q96" s="83">
        <f t="shared" si="24"/>
        <v>88.847368421052636</v>
      </c>
      <c r="R96" s="83">
        <f t="shared" si="24"/>
        <v>103.68947368421053</v>
      </c>
      <c r="S96" s="83">
        <f t="shared" si="24"/>
        <v>46.784210526315789</v>
      </c>
      <c r="T96" s="83">
        <f t="shared" si="24"/>
        <v>61.278947368421051</v>
      </c>
      <c r="U96" s="83">
        <f t="shared" si="24"/>
        <v>82.25789473684209</v>
      </c>
      <c r="V96" s="83">
        <f t="shared" si="24"/>
        <v>87.90315789473685</v>
      </c>
      <c r="W96" s="83">
        <f t="shared" si="24"/>
        <v>100.8894736842105</v>
      </c>
      <c r="X96" s="83">
        <f t="shared" si="24"/>
        <v>42.138421052631571</v>
      </c>
      <c r="Y96" s="83">
        <f t="shared" si="24"/>
        <v>51.473684210526315</v>
      </c>
      <c r="Z96" s="83">
        <f t="shared" si="24"/>
        <v>74.744210526315797</v>
      </c>
      <c r="AA96" s="83">
        <f t="shared" si="24"/>
        <v>81.625263157894736</v>
      </c>
      <c r="AB96" s="83">
        <f t="shared" si="24"/>
        <v>90.978947368421061</v>
      </c>
      <c r="AC96" s="83">
        <f t="shared" si="24"/>
        <v>43.775789473684206</v>
      </c>
      <c r="AD96" s="83">
        <f t="shared" si="24"/>
        <v>54.551578947368419</v>
      </c>
      <c r="AE96" s="83">
        <f t="shared" si="24"/>
        <v>76.723157894736843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36</v>
      </c>
      <c r="C97" s="83">
        <f t="shared" si="25"/>
        <v>37</v>
      </c>
      <c r="D97" s="83">
        <f t="shared" si="25"/>
        <v>27</v>
      </c>
      <c r="E97" s="83">
        <f t="shared" si="25"/>
        <v>30</v>
      </c>
      <c r="F97" s="83">
        <f t="shared" si="25"/>
        <v>40</v>
      </c>
      <c r="G97" s="83">
        <f t="shared" si="25"/>
        <v>54</v>
      </c>
      <c r="H97" s="83">
        <f t="shared" si="25"/>
        <v>55.9</v>
      </c>
      <c r="I97" s="83">
        <f t="shared" si="25"/>
        <v>32</v>
      </c>
      <c r="J97" s="83">
        <f t="shared" si="25"/>
        <v>28</v>
      </c>
      <c r="K97" s="83">
        <f t="shared" si="25"/>
        <v>60.7</v>
      </c>
      <c r="L97" s="83">
        <f t="shared" si="25"/>
        <v>63</v>
      </c>
      <c r="M97" s="83">
        <f t="shared" si="25"/>
        <v>63.7</v>
      </c>
      <c r="N97" s="83">
        <f t="shared" si="25"/>
        <v>38</v>
      </c>
      <c r="O97" s="83">
        <f t="shared" si="25"/>
        <v>58</v>
      </c>
      <c r="P97" s="83">
        <f t="shared" si="25"/>
        <v>65.7</v>
      </c>
      <c r="Q97" s="83">
        <f t="shared" si="25"/>
        <v>63.9</v>
      </c>
      <c r="R97" s="83">
        <f t="shared" si="25"/>
        <v>57</v>
      </c>
      <c r="S97" s="83">
        <f t="shared" si="25"/>
        <v>31.5</v>
      </c>
      <c r="T97" s="83">
        <f t="shared" si="25"/>
        <v>56</v>
      </c>
      <c r="U97" s="83">
        <f t="shared" si="25"/>
        <v>69</v>
      </c>
      <c r="V97" s="83">
        <f t="shared" si="25"/>
        <v>55</v>
      </c>
      <c r="W97" s="83">
        <f t="shared" si="25"/>
        <v>57</v>
      </c>
      <c r="X97" s="83">
        <f t="shared" si="25"/>
        <v>36.9</v>
      </c>
      <c r="Y97" s="83">
        <f t="shared" si="25"/>
        <v>36</v>
      </c>
      <c r="Z97" s="83">
        <f t="shared" si="25"/>
        <v>56</v>
      </c>
      <c r="AA97" s="83">
        <f t="shared" si="25"/>
        <v>55</v>
      </c>
      <c r="AB97" s="83">
        <f t="shared" si="25"/>
        <v>55.6</v>
      </c>
      <c r="AC97" s="83">
        <f t="shared" si="25"/>
        <v>35</v>
      </c>
      <c r="AD97" s="83">
        <f t="shared" si="25"/>
        <v>45</v>
      </c>
      <c r="AE97" s="83">
        <f t="shared" si="25"/>
        <v>58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80</v>
      </c>
      <c r="C98" s="83">
        <f t="shared" si="26"/>
        <v>83</v>
      </c>
      <c r="D98" s="83">
        <f t="shared" si="26"/>
        <v>60</v>
      </c>
      <c r="E98" s="83">
        <f t="shared" si="26"/>
        <v>47</v>
      </c>
      <c r="F98" s="83">
        <f t="shared" si="26"/>
        <v>90</v>
      </c>
      <c r="G98" s="83">
        <f t="shared" si="26"/>
        <v>104.6</v>
      </c>
      <c r="H98" s="83">
        <f t="shared" si="26"/>
        <v>107</v>
      </c>
      <c r="I98" s="83">
        <f t="shared" si="26"/>
        <v>51</v>
      </c>
      <c r="J98" s="83">
        <f t="shared" si="26"/>
        <v>67.900000000000006</v>
      </c>
      <c r="K98" s="83">
        <f t="shared" si="26"/>
        <v>111</v>
      </c>
      <c r="L98" s="83">
        <f t="shared" si="26"/>
        <v>120</v>
      </c>
      <c r="M98" s="83">
        <f t="shared" si="26"/>
        <v>132.5</v>
      </c>
      <c r="N98" s="83">
        <f t="shared" si="26"/>
        <v>67.7</v>
      </c>
      <c r="O98" s="83">
        <f t="shared" si="26"/>
        <v>101.6</v>
      </c>
      <c r="P98" s="83">
        <f t="shared" si="26"/>
        <v>122.5</v>
      </c>
      <c r="Q98" s="83">
        <f t="shared" si="26"/>
        <v>111</v>
      </c>
      <c r="R98" s="83">
        <f t="shared" si="26"/>
        <v>123.5</v>
      </c>
      <c r="S98" s="83">
        <f t="shared" si="26"/>
        <v>59.5</v>
      </c>
      <c r="T98" s="83">
        <f t="shared" si="26"/>
        <v>67.400000000000006</v>
      </c>
      <c r="U98" s="83">
        <f t="shared" si="26"/>
        <v>99.5</v>
      </c>
      <c r="V98" s="83">
        <f t="shared" si="26"/>
        <v>111.5</v>
      </c>
      <c r="W98" s="83">
        <f t="shared" si="26"/>
        <v>134.9</v>
      </c>
      <c r="X98" s="83">
        <f t="shared" si="26"/>
        <v>50.25</v>
      </c>
      <c r="Y98" s="83">
        <f t="shared" si="26"/>
        <v>60.4</v>
      </c>
      <c r="Z98" s="83">
        <f t="shared" si="26"/>
        <v>92.35</v>
      </c>
      <c r="AA98" s="83">
        <f t="shared" si="26"/>
        <v>106.6</v>
      </c>
      <c r="AB98" s="83">
        <f t="shared" si="26"/>
        <v>121.6</v>
      </c>
      <c r="AC98" s="83">
        <f t="shared" si="26"/>
        <v>55</v>
      </c>
      <c r="AD98" s="83">
        <f t="shared" si="26"/>
        <v>67</v>
      </c>
      <c r="AE98" s="83">
        <f t="shared" si="26"/>
        <v>96.47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zoomScale="65" workbookViewId="0">
      <selection activeCell="M23" sqref="M23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18</v>
      </c>
      <c r="T2" s="7"/>
      <c r="U2" s="14"/>
      <c r="V2" s="14"/>
      <c r="W2" s="14"/>
      <c r="X2" s="13" t="s">
        <v>83</v>
      </c>
      <c r="Y2" s="14"/>
      <c r="Z2" s="7"/>
      <c r="AA2" s="14"/>
      <c r="AB2" s="104"/>
      <c r="AC2" s="13" t="s">
        <v>84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37012</v>
      </c>
      <c r="B4" s="216">
        <v>255</v>
      </c>
      <c r="C4" s="217">
        <v>144</v>
      </c>
      <c r="D4" s="216">
        <v>254</v>
      </c>
      <c r="E4" s="218">
        <v>107</v>
      </c>
      <c r="F4" s="216"/>
      <c r="G4" s="216">
        <v>294</v>
      </c>
      <c r="H4" s="226">
        <v>101</v>
      </c>
      <c r="I4" s="210">
        <v>264</v>
      </c>
      <c r="J4" s="210">
        <v>115</v>
      </c>
      <c r="K4" s="210">
        <v>264</v>
      </c>
      <c r="L4" s="210">
        <v>127</v>
      </c>
      <c r="M4" s="237">
        <f>+B4-D4</f>
        <v>1</v>
      </c>
      <c r="N4" s="237">
        <f>+B4-K4</f>
        <v>-9</v>
      </c>
      <c r="O4" s="237">
        <f>+G4-I4</f>
        <v>30</v>
      </c>
      <c r="P4" s="237">
        <f>+K4-I4</f>
        <v>0</v>
      </c>
      <c r="Q4" s="237">
        <f>+B4-G4</f>
        <v>-39</v>
      </c>
      <c r="R4" s="236">
        <f t="shared" ref="R4:R34" si="0">A4</f>
        <v>37012</v>
      </c>
      <c r="S4" s="193">
        <v>300</v>
      </c>
      <c r="T4" s="194">
        <v>300</v>
      </c>
      <c r="U4" s="194">
        <v>315</v>
      </c>
      <c r="V4" s="194">
        <v>285</v>
      </c>
      <c r="W4" s="195">
        <v>305</v>
      </c>
      <c r="X4" s="193">
        <v>350</v>
      </c>
      <c r="Y4" s="194">
        <v>350</v>
      </c>
      <c r="Z4" s="194">
        <v>376</v>
      </c>
      <c r="AA4" s="194">
        <v>275</v>
      </c>
      <c r="AB4" s="195">
        <v>275</v>
      </c>
      <c r="AC4" s="193">
        <v>390</v>
      </c>
      <c r="AD4" s="194">
        <v>375</v>
      </c>
      <c r="AE4" s="194">
        <v>425</v>
      </c>
      <c r="AF4" s="194">
        <v>305</v>
      </c>
      <c r="AG4" s="195">
        <v>295</v>
      </c>
      <c r="AH4" s="193">
        <v>408</v>
      </c>
      <c r="AI4" s="194">
        <v>407</v>
      </c>
      <c r="AJ4" s="194">
        <v>432</v>
      </c>
      <c r="AK4" s="194">
        <v>295</v>
      </c>
      <c r="AL4" s="195">
        <v>295</v>
      </c>
      <c r="AM4" s="193">
        <v>291</v>
      </c>
      <c r="AN4" s="194">
        <v>287</v>
      </c>
      <c r="AO4" s="194">
        <v>160</v>
      </c>
      <c r="AP4" s="194">
        <v>168</v>
      </c>
      <c r="AQ4" s="195">
        <v>195</v>
      </c>
      <c r="AR4" s="193">
        <v>225</v>
      </c>
      <c r="AS4" s="194">
        <v>221</v>
      </c>
      <c r="AT4" s="194">
        <v>117</v>
      </c>
      <c r="AU4" s="194">
        <v>113</v>
      </c>
      <c r="AV4" s="195">
        <v>142</v>
      </c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37012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37013</v>
      </c>
      <c r="B5" s="216">
        <v>251</v>
      </c>
      <c r="C5" s="217">
        <v>150</v>
      </c>
      <c r="D5" s="216">
        <v>244</v>
      </c>
      <c r="E5" s="218">
        <v>125</v>
      </c>
      <c r="F5" s="219"/>
      <c r="G5" s="216">
        <v>219</v>
      </c>
      <c r="H5" s="218">
        <v>94</v>
      </c>
      <c r="I5" s="211">
        <v>214</v>
      </c>
      <c r="J5" s="211">
        <v>109</v>
      </c>
      <c r="K5" s="211">
        <v>228</v>
      </c>
      <c r="L5" s="211">
        <v>129</v>
      </c>
      <c r="M5" s="238">
        <f>+B5-D5</f>
        <v>7</v>
      </c>
      <c r="N5" s="238">
        <f>+B5-K5</f>
        <v>23</v>
      </c>
      <c r="O5" s="238">
        <f>+G5-I5</f>
        <v>5</v>
      </c>
      <c r="P5" s="238">
        <f>+K5-I5</f>
        <v>14</v>
      </c>
      <c r="Q5" s="238">
        <f>+B5-G5</f>
        <v>32</v>
      </c>
      <c r="R5" s="236">
        <f t="shared" si="0"/>
        <v>37013</v>
      </c>
      <c r="S5" s="196">
        <v>300</v>
      </c>
      <c r="T5" s="197">
        <v>300</v>
      </c>
      <c r="U5" s="197">
        <v>275</v>
      </c>
      <c r="V5" s="197">
        <v>265</v>
      </c>
      <c r="W5" s="198">
        <v>285</v>
      </c>
      <c r="X5" s="196">
        <v>330</v>
      </c>
      <c r="Y5" s="197">
        <v>330</v>
      </c>
      <c r="Z5" s="197">
        <v>350</v>
      </c>
      <c r="AA5" s="197">
        <v>263</v>
      </c>
      <c r="AB5" s="198">
        <v>260</v>
      </c>
      <c r="AC5" s="196">
        <v>360</v>
      </c>
      <c r="AD5" s="197">
        <v>360</v>
      </c>
      <c r="AE5" s="197">
        <v>405</v>
      </c>
      <c r="AF5" s="197">
        <v>270</v>
      </c>
      <c r="AG5" s="198">
        <v>270</v>
      </c>
      <c r="AH5" s="196">
        <v>385</v>
      </c>
      <c r="AI5" s="197">
        <v>388</v>
      </c>
      <c r="AJ5" s="197">
        <v>408</v>
      </c>
      <c r="AK5" s="197">
        <v>287</v>
      </c>
      <c r="AL5" s="198">
        <v>285</v>
      </c>
      <c r="AM5" s="196">
        <v>272</v>
      </c>
      <c r="AN5" s="197">
        <v>273</v>
      </c>
      <c r="AO5" s="197">
        <v>155</v>
      </c>
      <c r="AP5" s="197">
        <v>165</v>
      </c>
      <c r="AQ5" s="198">
        <v>178</v>
      </c>
      <c r="AR5" s="196">
        <v>213</v>
      </c>
      <c r="AS5" s="197">
        <v>214</v>
      </c>
      <c r="AT5" s="197">
        <v>107</v>
      </c>
      <c r="AU5" s="197">
        <v>108</v>
      </c>
      <c r="AV5" s="198">
        <v>131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37013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37014</v>
      </c>
      <c r="B6" s="216">
        <v>225</v>
      </c>
      <c r="C6" s="217">
        <v>137</v>
      </c>
      <c r="D6" s="216">
        <v>221</v>
      </c>
      <c r="E6" s="218">
        <v>128</v>
      </c>
      <c r="F6" s="219"/>
      <c r="G6" s="216">
        <v>184</v>
      </c>
      <c r="H6" s="218">
        <v>82</v>
      </c>
      <c r="I6" s="211">
        <v>180</v>
      </c>
      <c r="J6" s="211">
        <v>99</v>
      </c>
      <c r="K6" s="211">
        <v>209</v>
      </c>
      <c r="L6" s="211">
        <v>112</v>
      </c>
      <c r="M6" s="238">
        <f>+B6-D6</f>
        <v>4</v>
      </c>
      <c r="N6" s="238">
        <f>+B6-K6</f>
        <v>16</v>
      </c>
      <c r="O6" s="238">
        <f>+G6-I6</f>
        <v>4</v>
      </c>
      <c r="P6" s="238">
        <f>+K6-I6</f>
        <v>29</v>
      </c>
      <c r="Q6" s="238">
        <f>+B6-G6</f>
        <v>41</v>
      </c>
      <c r="R6" s="236">
        <f t="shared" si="0"/>
        <v>37014</v>
      </c>
      <c r="S6" s="196">
        <v>295</v>
      </c>
      <c r="T6" s="197">
        <v>295</v>
      </c>
      <c r="U6" s="197">
        <v>270</v>
      </c>
      <c r="V6" s="197">
        <v>265</v>
      </c>
      <c r="W6" s="198">
        <v>285</v>
      </c>
      <c r="X6" s="196">
        <v>330</v>
      </c>
      <c r="Y6" s="197">
        <v>330</v>
      </c>
      <c r="Z6" s="197">
        <v>345</v>
      </c>
      <c r="AA6" s="197">
        <v>270</v>
      </c>
      <c r="AB6" s="198">
        <v>270</v>
      </c>
      <c r="AC6" s="196">
        <v>360</v>
      </c>
      <c r="AD6" s="197">
        <v>360</v>
      </c>
      <c r="AE6" s="197">
        <v>385</v>
      </c>
      <c r="AF6" s="197">
        <v>280</v>
      </c>
      <c r="AG6" s="198">
        <v>287</v>
      </c>
      <c r="AH6" s="196">
        <v>385</v>
      </c>
      <c r="AI6" s="197">
        <v>388</v>
      </c>
      <c r="AJ6" s="197">
        <v>395</v>
      </c>
      <c r="AK6" s="197">
        <v>292</v>
      </c>
      <c r="AL6" s="198">
        <v>287</v>
      </c>
      <c r="AM6" s="196">
        <v>272</v>
      </c>
      <c r="AN6" s="197">
        <v>273</v>
      </c>
      <c r="AO6" s="197">
        <v>152</v>
      </c>
      <c r="AP6" s="197">
        <v>165</v>
      </c>
      <c r="AQ6" s="198">
        <v>174</v>
      </c>
      <c r="AR6" s="196">
        <v>205</v>
      </c>
      <c r="AS6" s="197">
        <v>208</v>
      </c>
      <c r="AT6" s="197">
        <v>107</v>
      </c>
      <c r="AU6" s="197">
        <v>105</v>
      </c>
      <c r="AV6" s="198">
        <v>131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37014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37015</v>
      </c>
      <c r="B7" s="216">
        <v>158</v>
      </c>
      <c r="C7" s="217">
        <v>79</v>
      </c>
      <c r="D7" s="216">
        <v>148</v>
      </c>
      <c r="E7" s="218">
        <v>80</v>
      </c>
      <c r="F7" s="219"/>
      <c r="G7" s="216">
        <v>136</v>
      </c>
      <c r="H7" s="218">
        <v>62</v>
      </c>
      <c r="I7" s="211">
        <v>145</v>
      </c>
      <c r="J7" s="211">
        <v>79</v>
      </c>
      <c r="K7" s="211">
        <v>144</v>
      </c>
      <c r="L7" s="211">
        <v>83</v>
      </c>
      <c r="M7" s="238">
        <f>+B7-D7</f>
        <v>10</v>
      </c>
      <c r="N7" s="238">
        <f>+B7-K7</f>
        <v>14</v>
      </c>
      <c r="O7" s="238">
        <f>+G7-I7</f>
        <v>-9</v>
      </c>
      <c r="P7" s="238">
        <f>+K7-I7</f>
        <v>-1</v>
      </c>
      <c r="Q7" s="238">
        <f>+B7-G7</f>
        <v>22</v>
      </c>
      <c r="R7" s="236">
        <f t="shared" si="0"/>
        <v>37015</v>
      </c>
      <c r="S7" s="199">
        <v>290</v>
      </c>
      <c r="T7" s="200">
        <v>290</v>
      </c>
      <c r="U7" s="197">
        <v>270</v>
      </c>
      <c r="V7" s="197">
        <v>260</v>
      </c>
      <c r="W7" s="198">
        <v>265</v>
      </c>
      <c r="X7" s="196">
        <v>330</v>
      </c>
      <c r="Y7" s="197">
        <v>330</v>
      </c>
      <c r="Z7" s="197">
        <v>345</v>
      </c>
      <c r="AA7" s="197">
        <v>282</v>
      </c>
      <c r="AB7" s="198">
        <v>282</v>
      </c>
      <c r="AC7" s="196">
        <v>382</v>
      </c>
      <c r="AD7" s="197">
        <v>382</v>
      </c>
      <c r="AE7" s="197">
        <v>400</v>
      </c>
      <c r="AF7" s="197">
        <v>305</v>
      </c>
      <c r="AG7" s="198">
        <v>305</v>
      </c>
      <c r="AH7" s="196">
        <v>390</v>
      </c>
      <c r="AI7" s="197">
        <v>393</v>
      </c>
      <c r="AJ7" s="197">
        <v>400</v>
      </c>
      <c r="AK7" s="197">
        <v>294</v>
      </c>
      <c r="AL7" s="198">
        <v>290</v>
      </c>
      <c r="AM7" s="196">
        <v>267</v>
      </c>
      <c r="AN7" s="197">
        <v>268</v>
      </c>
      <c r="AO7" s="197">
        <v>152</v>
      </c>
      <c r="AP7" s="197">
        <v>153</v>
      </c>
      <c r="AQ7" s="198">
        <v>174</v>
      </c>
      <c r="AR7" s="196">
        <v>205</v>
      </c>
      <c r="AS7" s="197">
        <v>208</v>
      </c>
      <c r="AT7" s="197">
        <v>107</v>
      </c>
      <c r="AU7" s="197">
        <v>105</v>
      </c>
      <c r="AV7" s="198">
        <v>131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37015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37016</v>
      </c>
      <c r="B8" s="216">
        <v>158</v>
      </c>
      <c r="C8" s="217">
        <v>79</v>
      </c>
      <c r="D8" s="216">
        <v>148</v>
      </c>
      <c r="E8" s="218">
        <v>80</v>
      </c>
      <c r="F8" s="219"/>
      <c r="G8" s="216">
        <v>136</v>
      </c>
      <c r="H8" s="218">
        <v>62</v>
      </c>
      <c r="I8" s="211">
        <v>145</v>
      </c>
      <c r="J8" s="211">
        <v>79</v>
      </c>
      <c r="K8" s="211">
        <v>144</v>
      </c>
      <c r="L8" s="211">
        <v>83</v>
      </c>
      <c r="M8" s="238">
        <f>+B8-D8</f>
        <v>10</v>
      </c>
      <c r="N8" s="238">
        <f>+B8-K8</f>
        <v>14</v>
      </c>
      <c r="O8" s="238">
        <f>+G8-I8</f>
        <v>-9</v>
      </c>
      <c r="P8" s="238">
        <f>+K8-I8</f>
        <v>-1</v>
      </c>
      <c r="Q8" s="238">
        <f>+B8-G8</f>
        <v>22</v>
      </c>
      <c r="R8" s="236">
        <f t="shared" si="0"/>
        <v>37016</v>
      </c>
      <c r="S8" s="199">
        <v>290</v>
      </c>
      <c r="T8" s="200">
        <v>290</v>
      </c>
      <c r="U8" s="197">
        <v>270</v>
      </c>
      <c r="V8" s="197">
        <v>260</v>
      </c>
      <c r="W8" s="198">
        <v>265</v>
      </c>
      <c r="X8" s="196">
        <v>330</v>
      </c>
      <c r="Y8" s="197">
        <v>330</v>
      </c>
      <c r="Z8" s="197">
        <v>345</v>
      </c>
      <c r="AA8" s="197">
        <v>282</v>
      </c>
      <c r="AB8" s="198">
        <v>282</v>
      </c>
      <c r="AC8" s="196">
        <v>382</v>
      </c>
      <c r="AD8" s="197">
        <v>382</v>
      </c>
      <c r="AE8" s="197">
        <v>400</v>
      </c>
      <c r="AF8" s="197">
        <v>305</v>
      </c>
      <c r="AG8" s="198">
        <v>305</v>
      </c>
      <c r="AH8" s="196">
        <v>390</v>
      </c>
      <c r="AI8" s="197">
        <v>393</v>
      </c>
      <c r="AJ8" s="197">
        <v>400</v>
      </c>
      <c r="AK8" s="197">
        <v>294</v>
      </c>
      <c r="AL8" s="198">
        <v>290</v>
      </c>
      <c r="AM8" s="196">
        <v>267</v>
      </c>
      <c r="AN8" s="197">
        <v>268</v>
      </c>
      <c r="AO8" s="197">
        <v>152</v>
      </c>
      <c r="AP8" s="197">
        <v>153</v>
      </c>
      <c r="AQ8" s="198">
        <v>174</v>
      </c>
      <c r="AR8" s="196">
        <v>205</v>
      </c>
      <c r="AS8" s="197">
        <v>208</v>
      </c>
      <c r="AT8" s="197">
        <v>107</v>
      </c>
      <c r="AU8" s="197">
        <v>105</v>
      </c>
      <c r="AV8" s="198">
        <v>131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37016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37017</v>
      </c>
      <c r="B9" s="216"/>
      <c r="C9" s="217">
        <v>150</v>
      </c>
      <c r="D9" s="216"/>
      <c r="E9" s="218">
        <v>141</v>
      </c>
      <c r="F9" s="219"/>
      <c r="G9" s="216"/>
      <c r="H9" s="218">
        <v>96</v>
      </c>
      <c r="I9" s="211"/>
      <c r="J9" s="211">
        <v>121</v>
      </c>
      <c r="K9" s="211"/>
      <c r="L9" s="211">
        <v>136</v>
      </c>
      <c r="M9" s="238"/>
      <c r="N9" s="238"/>
      <c r="O9" s="238"/>
      <c r="P9" s="238"/>
      <c r="Q9" s="238"/>
      <c r="R9" s="236">
        <f t="shared" si="0"/>
        <v>37017</v>
      </c>
      <c r="S9" s="196"/>
      <c r="T9" s="197"/>
      <c r="U9" s="197"/>
      <c r="V9" s="197"/>
      <c r="W9" s="198"/>
      <c r="X9" s="196"/>
      <c r="Y9" s="197"/>
      <c r="Z9" s="197"/>
      <c r="AA9" s="197"/>
      <c r="AB9" s="198"/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/>
      <c r="AN9" s="197"/>
      <c r="AO9" s="197"/>
      <c r="AP9" s="197"/>
      <c r="AQ9" s="198"/>
      <c r="AR9" s="196"/>
      <c r="AS9" s="197"/>
      <c r="AT9" s="197"/>
      <c r="AU9" s="197"/>
      <c r="AV9" s="198"/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37017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37018</v>
      </c>
      <c r="B10" s="216">
        <v>257</v>
      </c>
      <c r="C10" s="217">
        <v>150</v>
      </c>
      <c r="D10" s="216">
        <v>257</v>
      </c>
      <c r="E10" s="218">
        <v>141</v>
      </c>
      <c r="F10" s="219"/>
      <c r="G10" s="216">
        <v>255</v>
      </c>
      <c r="H10" s="218">
        <v>96</v>
      </c>
      <c r="I10" s="211">
        <v>244</v>
      </c>
      <c r="J10" s="211">
        <v>121</v>
      </c>
      <c r="K10" s="211">
        <v>241</v>
      </c>
      <c r="L10" s="211">
        <v>136</v>
      </c>
      <c r="M10" s="238">
        <f>+B10-D10</f>
        <v>0</v>
      </c>
      <c r="N10" s="238">
        <f>+B10-K10</f>
        <v>16</v>
      </c>
      <c r="O10" s="238">
        <f>+G10-I10</f>
        <v>11</v>
      </c>
      <c r="P10" s="238">
        <f>+K10-I10</f>
        <v>-3</v>
      </c>
      <c r="Q10" s="238">
        <f>+B10-G10</f>
        <v>2</v>
      </c>
      <c r="R10" s="236">
        <f t="shared" si="0"/>
        <v>37018</v>
      </c>
      <c r="S10" s="196">
        <v>325</v>
      </c>
      <c r="T10" s="197">
        <v>325</v>
      </c>
      <c r="U10" s="197">
        <v>320</v>
      </c>
      <c r="V10" s="197">
        <v>310</v>
      </c>
      <c r="W10" s="198">
        <v>320</v>
      </c>
      <c r="X10" s="196">
        <v>340</v>
      </c>
      <c r="Y10" s="197">
        <v>340</v>
      </c>
      <c r="Z10" s="197">
        <v>350</v>
      </c>
      <c r="AA10" s="197">
        <v>305</v>
      </c>
      <c r="AB10" s="198">
        <v>305</v>
      </c>
      <c r="AC10" s="196">
        <v>395</v>
      </c>
      <c r="AD10" s="197">
        <v>395</v>
      </c>
      <c r="AE10" s="197">
        <v>415</v>
      </c>
      <c r="AF10" s="197">
        <v>320</v>
      </c>
      <c r="AG10" s="198">
        <v>320</v>
      </c>
      <c r="AH10" s="196">
        <v>400</v>
      </c>
      <c r="AI10" s="197">
        <v>403</v>
      </c>
      <c r="AJ10" s="197">
        <v>415</v>
      </c>
      <c r="AK10" s="197">
        <v>299</v>
      </c>
      <c r="AL10" s="198">
        <v>303</v>
      </c>
      <c r="AM10" s="196">
        <v>267</v>
      </c>
      <c r="AN10" s="197">
        <v>268</v>
      </c>
      <c r="AO10" s="197">
        <v>152</v>
      </c>
      <c r="AP10" s="197">
        <v>155</v>
      </c>
      <c r="AQ10" s="198">
        <v>179</v>
      </c>
      <c r="AR10" s="196">
        <v>205</v>
      </c>
      <c r="AS10" s="197">
        <v>208</v>
      </c>
      <c r="AT10" s="197">
        <v>107</v>
      </c>
      <c r="AU10" s="197">
        <v>105</v>
      </c>
      <c r="AV10" s="198">
        <v>131</v>
      </c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37018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37019</v>
      </c>
      <c r="B11" s="216">
        <v>325</v>
      </c>
      <c r="C11" s="217">
        <v>180</v>
      </c>
      <c r="D11" s="216">
        <v>325</v>
      </c>
      <c r="E11" s="218">
        <v>180</v>
      </c>
      <c r="F11" s="219"/>
      <c r="G11" s="216">
        <v>298</v>
      </c>
      <c r="H11" s="218">
        <v>95</v>
      </c>
      <c r="I11" s="211">
        <v>301</v>
      </c>
      <c r="J11" s="211">
        <v>130</v>
      </c>
      <c r="K11" s="211">
        <v>320</v>
      </c>
      <c r="L11" s="211">
        <v>169</v>
      </c>
      <c r="M11" s="238">
        <f>+B11-D11</f>
        <v>0</v>
      </c>
      <c r="N11" s="238">
        <f>+B11-K11</f>
        <v>5</v>
      </c>
      <c r="O11" s="238">
        <f>+G11-I11</f>
        <v>-3</v>
      </c>
      <c r="P11" s="238">
        <f>+K11-I11</f>
        <v>19</v>
      </c>
      <c r="Q11" s="238">
        <f>+B11-G11</f>
        <v>27</v>
      </c>
      <c r="R11" s="236">
        <f t="shared" si="0"/>
        <v>37019</v>
      </c>
      <c r="S11" s="196">
        <v>345</v>
      </c>
      <c r="T11" s="197">
        <v>345</v>
      </c>
      <c r="U11" s="197">
        <v>315</v>
      </c>
      <c r="V11" s="197">
        <v>310</v>
      </c>
      <c r="W11" s="198">
        <v>310</v>
      </c>
      <c r="X11" s="196">
        <v>345</v>
      </c>
      <c r="Y11" s="197">
        <v>345</v>
      </c>
      <c r="Z11" s="197">
        <v>365</v>
      </c>
      <c r="AA11" s="197">
        <v>315</v>
      </c>
      <c r="AB11" s="198">
        <v>320</v>
      </c>
      <c r="AC11" s="196">
        <v>395</v>
      </c>
      <c r="AD11" s="197">
        <v>395</v>
      </c>
      <c r="AE11" s="197">
        <v>420</v>
      </c>
      <c r="AF11" s="197">
        <v>330</v>
      </c>
      <c r="AG11" s="198">
        <v>330</v>
      </c>
      <c r="AH11" s="196">
        <v>397</v>
      </c>
      <c r="AI11" s="197">
        <v>403</v>
      </c>
      <c r="AJ11" s="197">
        <v>410</v>
      </c>
      <c r="AK11" s="197">
        <v>302</v>
      </c>
      <c r="AL11" s="198">
        <v>307</v>
      </c>
      <c r="AM11" s="196">
        <v>263</v>
      </c>
      <c r="AN11" s="197">
        <v>263</v>
      </c>
      <c r="AO11" s="197">
        <v>158</v>
      </c>
      <c r="AP11" s="197">
        <v>160</v>
      </c>
      <c r="AQ11" s="198">
        <v>179</v>
      </c>
      <c r="AR11" s="196">
        <v>205</v>
      </c>
      <c r="AS11" s="197">
        <v>206</v>
      </c>
      <c r="AT11" s="197">
        <v>112</v>
      </c>
      <c r="AU11" s="197">
        <v>107</v>
      </c>
      <c r="AV11" s="198">
        <v>134</v>
      </c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37019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37020</v>
      </c>
      <c r="B12" s="216">
        <v>440</v>
      </c>
      <c r="C12" s="217">
        <v>255</v>
      </c>
      <c r="D12" s="216">
        <v>440</v>
      </c>
      <c r="E12" s="218">
        <v>255</v>
      </c>
      <c r="F12" s="219"/>
      <c r="G12" s="216">
        <v>455</v>
      </c>
      <c r="H12" s="218">
        <v>135</v>
      </c>
      <c r="I12" s="211">
        <v>421</v>
      </c>
      <c r="J12" s="211">
        <v>153</v>
      </c>
      <c r="K12" s="211">
        <v>449</v>
      </c>
      <c r="L12" s="211">
        <v>212</v>
      </c>
      <c r="M12" s="238"/>
      <c r="N12" s="238"/>
      <c r="O12" s="238"/>
      <c r="P12" s="238"/>
      <c r="Q12" s="238"/>
      <c r="R12" s="236">
        <f t="shared" si="0"/>
        <v>37020</v>
      </c>
      <c r="S12" s="196">
        <v>345</v>
      </c>
      <c r="T12" s="197">
        <v>345</v>
      </c>
      <c r="U12" s="197">
        <v>310</v>
      </c>
      <c r="V12" s="197">
        <v>300</v>
      </c>
      <c r="W12" s="198">
        <v>300</v>
      </c>
      <c r="X12" s="196">
        <v>355</v>
      </c>
      <c r="Y12" s="197">
        <v>355</v>
      </c>
      <c r="Z12" s="197">
        <v>365</v>
      </c>
      <c r="AA12" s="197">
        <v>315</v>
      </c>
      <c r="AB12" s="198">
        <v>315</v>
      </c>
      <c r="AC12" s="196">
        <v>390</v>
      </c>
      <c r="AD12" s="197">
        <v>395</v>
      </c>
      <c r="AE12" s="197">
        <v>410</v>
      </c>
      <c r="AF12" s="197">
        <v>330</v>
      </c>
      <c r="AG12" s="198">
        <v>330</v>
      </c>
      <c r="AH12" s="196">
        <v>392</v>
      </c>
      <c r="AI12" s="197">
        <v>403</v>
      </c>
      <c r="AJ12" s="197">
        <v>397</v>
      </c>
      <c r="AK12" s="197">
        <v>307</v>
      </c>
      <c r="AL12" s="198">
        <v>308</v>
      </c>
      <c r="AM12" s="196">
        <v>262</v>
      </c>
      <c r="AN12" s="197">
        <v>263</v>
      </c>
      <c r="AO12" s="197">
        <v>158</v>
      </c>
      <c r="AP12" s="197">
        <v>160</v>
      </c>
      <c r="AQ12" s="198">
        <v>175</v>
      </c>
      <c r="AR12" s="196">
        <v>202</v>
      </c>
      <c r="AS12" s="197">
        <v>206</v>
      </c>
      <c r="AT12" s="197">
        <v>107</v>
      </c>
      <c r="AU12" s="197">
        <v>104</v>
      </c>
      <c r="AV12" s="198">
        <v>134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37020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37021</v>
      </c>
      <c r="B13" s="216">
        <v>510</v>
      </c>
      <c r="C13" s="217">
        <v>285</v>
      </c>
      <c r="D13" s="216">
        <v>510</v>
      </c>
      <c r="E13" s="218">
        <v>285</v>
      </c>
      <c r="F13" s="219"/>
      <c r="G13" s="216">
        <v>541</v>
      </c>
      <c r="H13" s="218">
        <v>144</v>
      </c>
      <c r="I13" s="211">
        <v>496</v>
      </c>
      <c r="J13" s="211">
        <v>156</v>
      </c>
      <c r="K13" s="211">
        <v>517</v>
      </c>
      <c r="L13" s="211">
        <v>215</v>
      </c>
      <c r="M13" s="238">
        <f>+B13-D13</f>
        <v>0</v>
      </c>
      <c r="N13" s="238">
        <f>+B13-K13</f>
        <v>-7</v>
      </c>
      <c r="O13" s="238">
        <f>+G13-I13</f>
        <v>45</v>
      </c>
      <c r="P13" s="238">
        <f>+K13-I13</f>
        <v>21</v>
      </c>
      <c r="Q13" s="238">
        <f>+B13-G13</f>
        <v>-31</v>
      </c>
      <c r="R13" s="236">
        <f t="shared" si="0"/>
        <v>37021</v>
      </c>
      <c r="S13" s="196"/>
      <c r="T13" s="197"/>
      <c r="U13" s="197"/>
      <c r="V13" s="197"/>
      <c r="W13" s="198"/>
      <c r="X13" s="196"/>
      <c r="Y13" s="197"/>
      <c r="Z13" s="197"/>
      <c r="AA13" s="197"/>
      <c r="AB13" s="198"/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/>
      <c r="AN13" s="197"/>
      <c r="AO13" s="197"/>
      <c r="AP13" s="197"/>
      <c r="AQ13" s="198"/>
      <c r="AR13" s="196"/>
      <c r="AS13" s="197"/>
      <c r="AT13" s="197"/>
      <c r="AU13" s="197"/>
      <c r="AV13" s="198"/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37021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37022</v>
      </c>
      <c r="B14" s="216">
        <v>363</v>
      </c>
      <c r="C14" s="217">
        <v>223</v>
      </c>
      <c r="D14" s="216">
        <v>375</v>
      </c>
      <c r="E14" s="218">
        <v>215</v>
      </c>
      <c r="F14" s="219"/>
      <c r="G14" s="216">
        <v>383</v>
      </c>
      <c r="H14" s="218">
        <v>103</v>
      </c>
      <c r="I14" s="211">
        <v>349</v>
      </c>
      <c r="J14" s="211">
        <v>121</v>
      </c>
      <c r="K14" s="211">
        <v>361</v>
      </c>
      <c r="L14" s="211">
        <v>212</v>
      </c>
      <c r="M14" s="238">
        <f>+B14-D14</f>
        <v>-12</v>
      </c>
      <c r="N14" s="238">
        <f>+B14-K14</f>
        <v>2</v>
      </c>
      <c r="O14" s="238">
        <f>+G14-I14</f>
        <v>34</v>
      </c>
      <c r="P14" s="238">
        <f>+K14-I14</f>
        <v>12</v>
      </c>
      <c r="Q14" s="238">
        <f>+B14-G14</f>
        <v>-20</v>
      </c>
      <c r="R14" s="236">
        <f t="shared" si="0"/>
        <v>37022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37022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37023</v>
      </c>
      <c r="B15" s="216">
        <v>363</v>
      </c>
      <c r="C15" s="217">
        <v>223</v>
      </c>
      <c r="D15" s="216">
        <v>375</v>
      </c>
      <c r="E15" s="218">
        <v>215</v>
      </c>
      <c r="F15" s="216"/>
      <c r="G15" s="216">
        <v>383</v>
      </c>
      <c r="H15" s="218">
        <v>103</v>
      </c>
      <c r="I15" s="211">
        <v>349</v>
      </c>
      <c r="J15" s="211">
        <v>121</v>
      </c>
      <c r="K15" s="211">
        <v>361</v>
      </c>
      <c r="L15" s="211">
        <v>212</v>
      </c>
      <c r="M15" s="238">
        <f>+B15-D15</f>
        <v>-12</v>
      </c>
      <c r="N15" s="238">
        <f>+B15-K15</f>
        <v>2</v>
      </c>
      <c r="O15" s="238">
        <f>+G15-I15</f>
        <v>34</v>
      </c>
      <c r="P15" s="238">
        <f>+K15-I15</f>
        <v>12</v>
      </c>
      <c r="Q15" s="238">
        <f>+B15-G15</f>
        <v>-20</v>
      </c>
      <c r="R15" s="236">
        <f t="shared" si="0"/>
        <v>37023</v>
      </c>
      <c r="S15" s="196"/>
      <c r="T15" s="197"/>
      <c r="U15" s="197"/>
      <c r="V15" s="197"/>
      <c r="W15" s="198"/>
      <c r="X15" s="196"/>
      <c r="Y15" s="197"/>
      <c r="Z15" s="197"/>
      <c r="AA15" s="197"/>
      <c r="AB15" s="198"/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/>
      <c r="AN15" s="197"/>
      <c r="AO15" s="197"/>
      <c r="AP15" s="197"/>
      <c r="AQ15" s="198"/>
      <c r="AR15" s="196"/>
      <c r="AS15" s="197"/>
      <c r="AT15" s="197"/>
      <c r="AU15" s="197"/>
      <c r="AV15" s="198"/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37023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37024</v>
      </c>
      <c r="B16" s="216"/>
      <c r="C16" s="217">
        <v>260</v>
      </c>
      <c r="D16" s="216"/>
      <c r="E16" s="218">
        <v>225</v>
      </c>
      <c r="F16" s="216"/>
      <c r="G16" s="216"/>
      <c r="H16" s="218">
        <v>147</v>
      </c>
      <c r="I16" s="211"/>
      <c r="J16" s="211">
        <v>158</v>
      </c>
      <c r="K16" s="211"/>
      <c r="L16" s="211">
        <v>240</v>
      </c>
      <c r="M16" s="238"/>
      <c r="N16" s="238"/>
      <c r="O16" s="238"/>
      <c r="P16" s="238"/>
      <c r="Q16" s="238"/>
      <c r="R16" s="236">
        <f t="shared" si="0"/>
        <v>37024</v>
      </c>
      <c r="S16" s="196"/>
      <c r="T16" s="197"/>
      <c r="U16" s="197"/>
      <c r="V16" s="197"/>
      <c r="W16" s="198"/>
      <c r="X16" s="196"/>
      <c r="Y16" s="197"/>
      <c r="Z16" s="197"/>
      <c r="AA16" s="197"/>
      <c r="AB16" s="198"/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/>
      <c r="AN16" s="197"/>
      <c r="AO16" s="197"/>
      <c r="AP16" s="197"/>
      <c r="AQ16" s="198"/>
      <c r="AR16" s="196"/>
      <c r="AS16" s="197"/>
      <c r="AT16" s="197"/>
      <c r="AU16" s="197"/>
      <c r="AV16" s="198"/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37024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37025</v>
      </c>
      <c r="B17" s="216">
        <v>392</v>
      </c>
      <c r="C17" s="217">
        <v>260</v>
      </c>
      <c r="D17" s="216">
        <v>396</v>
      </c>
      <c r="E17" s="218">
        <v>225</v>
      </c>
      <c r="F17" s="216"/>
      <c r="G17" s="216">
        <v>407</v>
      </c>
      <c r="H17" s="218">
        <v>147</v>
      </c>
      <c r="I17" s="211">
        <v>367</v>
      </c>
      <c r="J17" s="211">
        <v>158</v>
      </c>
      <c r="K17" s="211">
        <v>396</v>
      </c>
      <c r="L17" s="211">
        <v>240</v>
      </c>
      <c r="M17" s="238">
        <f t="shared" ref="M17:M22" si="8">+B17-D17</f>
        <v>-4</v>
      </c>
      <c r="N17" s="238">
        <f t="shared" ref="N17:N22" si="9">+B17-K17</f>
        <v>-4</v>
      </c>
      <c r="O17" s="238">
        <f t="shared" ref="O17:O22" si="10">+G17-I17</f>
        <v>40</v>
      </c>
      <c r="P17" s="238">
        <f t="shared" ref="P17:P22" si="11">+K17-I17</f>
        <v>29</v>
      </c>
      <c r="Q17" s="238">
        <f t="shared" ref="Q17:Q22" si="12">+B17-G17</f>
        <v>-15</v>
      </c>
      <c r="R17" s="236">
        <f t="shared" si="0"/>
        <v>37025</v>
      </c>
      <c r="S17" s="196">
        <v>300</v>
      </c>
      <c r="T17" s="197">
        <v>300</v>
      </c>
      <c r="U17" s="197">
        <v>335</v>
      </c>
      <c r="V17" s="197">
        <v>270</v>
      </c>
      <c r="W17" s="198">
        <v>280</v>
      </c>
      <c r="X17" s="196">
        <v>325</v>
      </c>
      <c r="Y17" s="197">
        <v>325</v>
      </c>
      <c r="Z17" s="197">
        <v>340</v>
      </c>
      <c r="AA17" s="197">
        <v>295</v>
      </c>
      <c r="AB17" s="198">
        <v>295</v>
      </c>
      <c r="AC17" s="196">
        <v>375</v>
      </c>
      <c r="AD17" s="197">
        <v>390</v>
      </c>
      <c r="AE17" s="197">
        <v>390</v>
      </c>
      <c r="AF17" s="197">
        <v>310</v>
      </c>
      <c r="AG17" s="198">
        <v>310</v>
      </c>
      <c r="AH17" s="196">
        <v>382</v>
      </c>
      <c r="AI17" s="197">
        <v>397</v>
      </c>
      <c r="AJ17" s="197">
        <v>375</v>
      </c>
      <c r="AK17" s="197">
        <v>300</v>
      </c>
      <c r="AL17" s="198">
        <v>302</v>
      </c>
      <c r="AM17" s="196">
        <v>257</v>
      </c>
      <c r="AN17" s="197">
        <v>253</v>
      </c>
      <c r="AO17" s="197">
        <v>148</v>
      </c>
      <c r="AP17" s="197">
        <v>150</v>
      </c>
      <c r="AQ17" s="198">
        <v>170</v>
      </c>
      <c r="AR17" s="196">
        <v>202</v>
      </c>
      <c r="AS17" s="197">
        <v>206</v>
      </c>
      <c r="AT17" s="197">
        <v>102</v>
      </c>
      <c r="AU17" s="197">
        <v>100</v>
      </c>
      <c r="AV17" s="198">
        <v>122</v>
      </c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37025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37026</v>
      </c>
      <c r="B18" s="216">
        <v>197</v>
      </c>
      <c r="C18" s="217">
        <v>99</v>
      </c>
      <c r="D18" s="216">
        <v>213</v>
      </c>
      <c r="E18" s="218">
        <v>97</v>
      </c>
      <c r="F18" s="216"/>
      <c r="G18" s="216">
        <v>220</v>
      </c>
      <c r="H18" s="218">
        <v>56</v>
      </c>
      <c r="I18" s="211">
        <v>205</v>
      </c>
      <c r="J18" s="211">
        <v>72</v>
      </c>
      <c r="K18" s="211">
        <v>212</v>
      </c>
      <c r="L18" s="211">
        <v>97</v>
      </c>
      <c r="M18" s="238">
        <f t="shared" si="8"/>
        <v>-16</v>
      </c>
      <c r="N18" s="238">
        <f t="shared" si="9"/>
        <v>-15</v>
      </c>
      <c r="O18" s="238">
        <f t="shared" si="10"/>
        <v>15</v>
      </c>
      <c r="P18" s="238">
        <f t="shared" si="11"/>
        <v>7</v>
      </c>
      <c r="Q18" s="238">
        <f t="shared" si="12"/>
        <v>-23</v>
      </c>
      <c r="R18" s="236">
        <f t="shared" si="0"/>
        <v>37026</v>
      </c>
      <c r="S18" s="196">
        <v>265</v>
      </c>
      <c r="T18" s="197">
        <v>265</v>
      </c>
      <c r="U18" s="197">
        <v>240</v>
      </c>
      <c r="V18" s="197">
        <v>215</v>
      </c>
      <c r="W18" s="198">
        <v>230</v>
      </c>
      <c r="X18" s="196">
        <v>320</v>
      </c>
      <c r="Y18" s="197">
        <v>320</v>
      </c>
      <c r="Z18" s="197">
        <v>320</v>
      </c>
      <c r="AA18" s="197">
        <v>280</v>
      </c>
      <c r="AB18" s="198">
        <v>285</v>
      </c>
      <c r="AC18" s="196">
        <v>345</v>
      </c>
      <c r="AD18" s="197">
        <v>355</v>
      </c>
      <c r="AE18" s="197">
        <v>340</v>
      </c>
      <c r="AF18" s="197">
        <v>300</v>
      </c>
      <c r="AG18" s="198">
        <v>300</v>
      </c>
      <c r="AH18" s="196">
        <v>355</v>
      </c>
      <c r="AI18" s="197">
        <v>367</v>
      </c>
      <c r="AJ18" s="197">
        <v>332</v>
      </c>
      <c r="AK18" s="197">
        <v>285</v>
      </c>
      <c r="AL18" s="198">
        <v>277</v>
      </c>
      <c r="AM18" s="196">
        <v>238</v>
      </c>
      <c r="AN18" s="197">
        <v>243</v>
      </c>
      <c r="AO18" s="197">
        <v>142</v>
      </c>
      <c r="AP18" s="197">
        <v>140</v>
      </c>
      <c r="AQ18" s="198">
        <v>153</v>
      </c>
      <c r="AR18" s="196">
        <v>198</v>
      </c>
      <c r="AS18" s="197">
        <v>203</v>
      </c>
      <c r="AT18" s="197">
        <v>95</v>
      </c>
      <c r="AU18" s="197">
        <v>95</v>
      </c>
      <c r="AV18" s="198">
        <v>116</v>
      </c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37026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37027</v>
      </c>
      <c r="B19" s="216">
        <v>249</v>
      </c>
      <c r="C19" s="217">
        <v>81</v>
      </c>
      <c r="D19" s="216">
        <v>255</v>
      </c>
      <c r="E19" s="218">
        <v>83</v>
      </c>
      <c r="F19" s="216"/>
      <c r="G19" s="216">
        <v>223</v>
      </c>
      <c r="H19" s="218">
        <v>54</v>
      </c>
      <c r="I19" s="211">
        <v>207</v>
      </c>
      <c r="J19" s="211">
        <v>60</v>
      </c>
      <c r="K19" s="211">
        <v>237</v>
      </c>
      <c r="L19" s="211">
        <v>95</v>
      </c>
      <c r="M19" s="238">
        <f t="shared" si="8"/>
        <v>-6</v>
      </c>
      <c r="N19" s="238">
        <f t="shared" si="9"/>
        <v>12</v>
      </c>
      <c r="O19" s="238">
        <f t="shared" si="10"/>
        <v>16</v>
      </c>
      <c r="P19" s="238">
        <f t="shared" si="11"/>
        <v>30</v>
      </c>
      <c r="Q19" s="238">
        <f t="shared" si="12"/>
        <v>26</v>
      </c>
      <c r="R19" s="236">
        <f t="shared" si="0"/>
        <v>37027</v>
      </c>
      <c r="S19" s="196"/>
      <c r="T19" s="197"/>
      <c r="U19" s="197"/>
      <c r="V19" s="197"/>
      <c r="W19" s="198"/>
      <c r="X19" s="196"/>
      <c r="Y19" s="197"/>
      <c r="Z19" s="197"/>
      <c r="AA19" s="197"/>
      <c r="AB19" s="198"/>
      <c r="AC19" s="196"/>
      <c r="AD19" s="197"/>
      <c r="AE19" s="197"/>
      <c r="AF19" s="197"/>
      <c r="AG19" s="198"/>
      <c r="AH19" s="196"/>
      <c r="AI19" s="197"/>
      <c r="AJ19" s="197"/>
      <c r="AK19" s="197"/>
      <c r="AL19" s="198"/>
      <c r="AM19" s="196"/>
      <c r="AN19" s="197"/>
      <c r="AO19" s="197"/>
      <c r="AP19" s="197"/>
      <c r="AQ19" s="198"/>
      <c r="AR19" s="196"/>
      <c r="AS19" s="197"/>
      <c r="AT19" s="197"/>
      <c r="AU19" s="197"/>
      <c r="AV19" s="198"/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37027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37028</v>
      </c>
      <c r="B20" s="216">
        <v>149</v>
      </c>
      <c r="C20" s="217">
        <v>37</v>
      </c>
      <c r="D20" s="216">
        <v>144</v>
      </c>
      <c r="E20" s="218">
        <v>43</v>
      </c>
      <c r="F20" s="216"/>
      <c r="G20" s="216">
        <v>151</v>
      </c>
      <c r="H20" s="218">
        <v>32</v>
      </c>
      <c r="I20" s="211">
        <v>142</v>
      </c>
      <c r="J20" s="211">
        <v>43</v>
      </c>
      <c r="K20" s="211">
        <v>151</v>
      </c>
      <c r="L20" s="211">
        <v>58</v>
      </c>
      <c r="M20" s="238">
        <f t="shared" si="8"/>
        <v>5</v>
      </c>
      <c r="N20" s="238">
        <f t="shared" si="9"/>
        <v>-2</v>
      </c>
      <c r="O20" s="238">
        <f t="shared" si="10"/>
        <v>9</v>
      </c>
      <c r="P20" s="238">
        <f t="shared" si="11"/>
        <v>9</v>
      </c>
      <c r="Q20" s="238">
        <f t="shared" si="12"/>
        <v>-2</v>
      </c>
      <c r="R20" s="236">
        <f t="shared" si="0"/>
        <v>37028</v>
      </c>
      <c r="S20" s="196">
        <v>280</v>
      </c>
      <c r="T20" s="197">
        <v>280</v>
      </c>
      <c r="U20" s="197"/>
      <c r="V20" s="197"/>
      <c r="W20" s="198"/>
      <c r="X20" s="196"/>
      <c r="Y20" s="197"/>
      <c r="Z20" s="197"/>
      <c r="AA20" s="197"/>
      <c r="AB20" s="198"/>
      <c r="AC20" s="196"/>
      <c r="AD20" s="197"/>
      <c r="AE20" s="197"/>
      <c r="AF20" s="197"/>
      <c r="AG20" s="198"/>
      <c r="AH20" s="196"/>
      <c r="AI20" s="197"/>
      <c r="AJ20" s="197"/>
      <c r="AK20" s="197"/>
      <c r="AL20" s="198"/>
      <c r="AM20" s="196"/>
      <c r="AN20" s="197"/>
      <c r="AO20" s="197"/>
      <c r="AP20" s="197"/>
      <c r="AQ20" s="198"/>
      <c r="AR20" s="196"/>
      <c r="AS20" s="197"/>
      <c r="AT20" s="197"/>
      <c r="AU20" s="197"/>
      <c r="AV20" s="198"/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37028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37029</v>
      </c>
      <c r="B21" s="216">
        <v>150</v>
      </c>
      <c r="C21" s="217">
        <v>68</v>
      </c>
      <c r="D21" s="216">
        <v>157</v>
      </c>
      <c r="E21" s="218">
        <v>64</v>
      </c>
      <c r="F21" s="216"/>
      <c r="G21" s="216">
        <v>140</v>
      </c>
      <c r="H21" s="218">
        <v>40</v>
      </c>
      <c r="I21" s="211">
        <v>131</v>
      </c>
      <c r="J21" s="211">
        <v>52</v>
      </c>
      <c r="K21" s="211">
        <v>162</v>
      </c>
      <c r="L21" s="211">
        <v>74</v>
      </c>
      <c r="M21" s="238">
        <f t="shared" si="8"/>
        <v>-7</v>
      </c>
      <c r="N21" s="238">
        <f t="shared" si="9"/>
        <v>-12</v>
      </c>
      <c r="O21" s="238">
        <f t="shared" si="10"/>
        <v>9</v>
      </c>
      <c r="P21" s="238">
        <f t="shared" si="11"/>
        <v>31</v>
      </c>
      <c r="Q21" s="238">
        <f t="shared" si="12"/>
        <v>10</v>
      </c>
      <c r="R21" s="236">
        <f t="shared" si="0"/>
        <v>37029</v>
      </c>
      <c r="S21" s="196">
        <v>325</v>
      </c>
      <c r="T21" s="197">
        <v>325</v>
      </c>
      <c r="U21" s="197">
        <v>310</v>
      </c>
      <c r="V21" s="197">
        <v>300</v>
      </c>
      <c r="W21" s="198">
        <v>315</v>
      </c>
      <c r="X21" s="196">
        <v>345</v>
      </c>
      <c r="Y21" s="197">
        <v>345</v>
      </c>
      <c r="Z21" s="197">
        <v>370</v>
      </c>
      <c r="AA21" s="197">
        <v>335</v>
      </c>
      <c r="AB21" s="198">
        <v>330</v>
      </c>
      <c r="AC21" s="196">
        <v>350</v>
      </c>
      <c r="AD21" s="197">
        <v>355</v>
      </c>
      <c r="AE21" s="197">
        <v>390</v>
      </c>
      <c r="AF21" s="197">
        <v>330</v>
      </c>
      <c r="AG21" s="198">
        <v>335</v>
      </c>
      <c r="AH21" s="196">
        <v>348</v>
      </c>
      <c r="AI21" s="197">
        <v>365</v>
      </c>
      <c r="AJ21" s="197">
        <v>355</v>
      </c>
      <c r="AK21" s="197">
        <v>302</v>
      </c>
      <c r="AL21" s="198">
        <v>300</v>
      </c>
      <c r="AM21" s="196">
        <v>242</v>
      </c>
      <c r="AN21" s="197">
        <v>238</v>
      </c>
      <c r="AO21" s="197">
        <v>142</v>
      </c>
      <c r="AP21" s="197">
        <v>142</v>
      </c>
      <c r="AQ21" s="198">
        <v>152</v>
      </c>
      <c r="AR21" s="196">
        <v>193</v>
      </c>
      <c r="AS21" s="197">
        <v>186</v>
      </c>
      <c r="AT21" s="197">
        <v>97</v>
      </c>
      <c r="AU21" s="197">
        <v>97</v>
      </c>
      <c r="AV21" s="198">
        <v>118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37029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37030</v>
      </c>
      <c r="B22" s="216">
        <v>150</v>
      </c>
      <c r="C22" s="217">
        <v>68</v>
      </c>
      <c r="D22" s="216">
        <v>157</v>
      </c>
      <c r="E22" s="218">
        <v>64</v>
      </c>
      <c r="F22" s="216"/>
      <c r="G22" s="216">
        <v>140</v>
      </c>
      <c r="H22" s="218">
        <v>40</v>
      </c>
      <c r="I22" s="211">
        <v>131</v>
      </c>
      <c r="J22" s="211">
        <v>52</v>
      </c>
      <c r="K22" s="211">
        <v>162</v>
      </c>
      <c r="L22" s="211">
        <v>74</v>
      </c>
      <c r="M22" s="238">
        <f t="shared" si="8"/>
        <v>-7</v>
      </c>
      <c r="N22" s="238">
        <f t="shared" si="9"/>
        <v>-12</v>
      </c>
      <c r="O22" s="238">
        <f t="shared" si="10"/>
        <v>9</v>
      </c>
      <c r="P22" s="238">
        <f t="shared" si="11"/>
        <v>31</v>
      </c>
      <c r="Q22" s="238">
        <f t="shared" si="12"/>
        <v>10</v>
      </c>
      <c r="R22" s="236">
        <f t="shared" si="0"/>
        <v>37030</v>
      </c>
      <c r="S22" s="196">
        <v>325</v>
      </c>
      <c r="T22" s="197">
        <v>325</v>
      </c>
      <c r="U22" s="197">
        <v>310</v>
      </c>
      <c r="V22" s="197">
        <v>300</v>
      </c>
      <c r="W22" s="198">
        <v>315</v>
      </c>
      <c r="X22" s="196">
        <v>345</v>
      </c>
      <c r="Y22" s="197">
        <v>345</v>
      </c>
      <c r="Z22" s="197">
        <v>370</v>
      </c>
      <c r="AA22" s="197">
        <v>335</v>
      </c>
      <c r="AB22" s="198">
        <v>330</v>
      </c>
      <c r="AC22" s="196">
        <v>350</v>
      </c>
      <c r="AD22" s="197">
        <v>355</v>
      </c>
      <c r="AE22" s="197">
        <v>390</v>
      </c>
      <c r="AF22" s="197">
        <v>330</v>
      </c>
      <c r="AG22" s="198">
        <v>335</v>
      </c>
      <c r="AH22" s="196">
        <v>348</v>
      </c>
      <c r="AI22" s="197">
        <v>365</v>
      </c>
      <c r="AJ22" s="197">
        <v>355</v>
      </c>
      <c r="AK22" s="197">
        <v>302</v>
      </c>
      <c r="AL22" s="198">
        <v>300</v>
      </c>
      <c r="AM22" s="196">
        <v>242</v>
      </c>
      <c r="AN22" s="197">
        <v>238</v>
      </c>
      <c r="AO22" s="197">
        <v>142</v>
      </c>
      <c r="AP22" s="197">
        <v>142</v>
      </c>
      <c r="AQ22" s="198">
        <v>152</v>
      </c>
      <c r="AR22" s="196">
        <v>193</v>
      </c>
      <c r="AS22" s="197">
        <v>186</v>
      </c>
      <c r="AT22" s="197">
        <v>97</v>
      </c>
      <c r="AU22" s="197">
        <v>97</v>
      </c>
      <c r="AV22" s="198">
        <v>118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37030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37031</v>
      </c>
      <c r="B23" s="216"/>
      <c r="C23" s="217">
        <v>214</v>
      </c>
      <c r="D23" s="216"/>
      <c r="E23" s="218">
        <v>216</v>
      </c>
      <c r="F23" s="216"/>
      <c r="G23" s="216"/>
      <c r="H23" s="218">
        <v>113</v>
      </c>
      <c r="I23" s="211"/>
      <c r="J23" s="211">
        <v>122</v>
      </c>
      <c r="K23" s="211"/>
      <c r="L23" s="211">
        <v>217</v>
      </c>
      <c r="M23" s="238"/>
      <c r="N23" s="238"/>
      <c r="O23" s="238"/>
      <c r="P23" s="238"/>
      <c r="Q23" s="238"/>
      <c r="R23" s="236">
        <f t="shared" si="0"/>
        <v>37031</v>
      </c>
      <c r="S23" s="196"/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37031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37032</v>
      </c>
      <c r="B24" s="216">
        <v>354</v>
      </c>
      <c r="C24" s="217">
        <v>214</v>
      </c>
      <c r="D24" s="216">
        <v>354</v>
      </c>
      <c r="E24" s="218">
        <v>216</v>
      </c>
      <c r="F24" s="216"/>
      <c r="G24" s="216">
        <v>338</v>
      </c>
      <c r="H24" s="218">
        <v>113</v>
      </c>
      <c r="I24" s="211">
        <v>312</v>
      </c>
      <c r="J24" s="211">
        <v>122</v>
      </c>
      <c r="K24" s="211">
        <v>347</v>
      </c>
      <c r="L24" s="211">
        <v>217</v>
      </c>
      <c r="M24" s="238">
        <f t="shared" ref="M24:M29" si="13">+B24-D24</f>
        <v>0</v>
      </c>
      <c r="N24" s="238">
        <f t="shared" ref="N24:N29" si="14">+B24-K24</f>
        <v>7</v>
      </c>
      <c r="O24" s="238">
        <f t="shared" ref="O24:O29" si="15">+G24-I24</f>
        <v>26</v>
      </c>
      <c r="P24" s="238">
        <f t="shared" ref="P24:P29" si="16">+K24-I24</f>
        <v>35</v>
      </c>
      <c r="Q24" s="238">
        <f t="shared" ref="Q24:Q29" si="17">+B24-G24</f>
        <v>16</v>
      </c>
      <c r="R24" s="236">
        <f t="shared" si="0"/>
        <v>37032</v>
      </c>
      <c r="S24" s="196">
        <v>325</v>
      </c>
      <c r="T24" s="197">
        <v>325</v>
      </c>
      <c r="U24" s="197"/>
      <c r="V24" s="197"/>
      <c r="W24" s="198">
        <v>310</v>
      </c>
      <c r="X24" s="196">
        <v>340</v>
      </c>
      <c r="Y24" s="197">
        <v>340</v>
      </c>
      <c r="Z24" s="197">
        <v>360</v>
      </c>
      <c r="AA24" s="197"/>
      <c r="AB24" s="198">
        <v>325</v>
      </c>
      <c r="AC24" s="196">
        <v>370</v>
      </c>
      <c r="AD24" s="197">
        <v>375</v>
      </c>
      <c r="AE24" s="197">
        <v>395</v>
      </c>
      <c r="AF24" s="197"/>
      <c r="AG24" s="198">
        <v>343</v>
      </c>
      <c r="AH24" s="196">
        <v>360</v>
      </c>
      <c r="AI24" s="197">
        <v>372</v>
      </c>
      <c r="AJ24" s="197">
        <v>360</v>
      </c>
      <c r="AK24" s="197"/>
      <c r="AL24" s="198">
        <v>328</v>
      </c>
      <c r="AM24" s="196">
        <v>237</v>
      </c>
      <c r="AN24" s="197">
        <v>233</v>
      </c>
      <c r="AO24" s="197">
        <v>140</v>
      </c>
      <c r="AP24" s="197">
        <v>142</v>
      </c>
      <c r="AQ24" s="198">
        <v>155</v>
      </c>
      <c r="AR24" s="196">
        <v>193</v>
      </c>
      <c r="AS24" s="197">
        <v>185</v>
      </c>
      <c r="AT24" s="197">
        <v>97</v>
      </c>
      <c r="AU24" s="197">
        <v>97</v>
      </c>
      <c r="AV24" s="198">
        <v>118</v>
      </c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37032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37033</v>
      </c>
      <c r="B25" s="216">
        <v>436</v>
      </c>
      <c r="C25" s="217">
        <v>220</v>
      </c>
      <c r="D25" s="216">
        <v>445</v>
      </c>
      <c r="E25" s="218">
        <v>225</v>
      </c>
      <c r="F25" s="220"/>
      <c r="G25" s="216">
        <v>415</v>
      </c>
      <c r="H25" s="218">
        <v>102</v>
      </c>
      <c r="I25" s="211">
        <v>400</v>
      </c>
      <c r="J25" s="211">
        <v>112</v>
      </c>
      <c r="K25" s="211">
        <v>450</v>
      </c>
      <c r="L25" s="211">
        <v>225</v>
      </c>
      <c r="M25" s="238">
        <f t="shared" si="13"/>
        <v>-9</v>
      </c>
      <c r="N25" s="238">
        <f t="shared" si="14"/>
        <v>-14</v>
      </c>
      <c r="O25" s="238">
        <f t="shared" si="15"/>
        <v>15</v>
      </c>
      <c r="P25" s="238">
        <f t="shared" si="16"/>
        <v>50</v>
      </c>
      <c r="Q25" s="238">
        <f t="shared" si="17"/>
        <v>21</v>
      </c>
      <c r="R25" s="236">
        <f t="shared" si="0"/>
        <v>37033</v>
      </c>
      <c r="S25" s="196">
        <v>310</v>
      </c>
      <c r="T25" s="197">
        <v>310</v>
      </c>
      <c r="U25" s="197">
        <v>280</v>
      </c>
      <c r="V25" s="197">
        <v>300</v>
      </c>
      <c r="W25" s="198">
        <v>310</v>
      </c>
      <c r="X25" s="196">
        <v>330</v>
      </c>
      <c r="Y25" s="197">
        <v>330</v>
      </c>
      <c r="Z25" s="197">
        <v>348</v>
      </c>
      <c r="AA25" s="197">
        <v>300</v>
      </c>
      <c r="AB25" s="198">
        <v>315</v>
      </c>
      <c r="AC25" s="196">
        <v>365</v>
      </c>
      <c r="AD25" s="197">
        <v>370</v>
      </c>
      <c r="AE25" s="197">
        <v>395</v>
      </c>
      <c r="AF25" s="197">
        <v>340</v>
      </c>
      <c r="AG25" s="198">
        <v>346</v>
      </c>
      <c r="AH25" s="196">
        <v>355</v>
      </c>
      <c r="AI25" s="197">
        <v>367</v>
      </c>
      <c r="AJ25" s="197">
        <v>355</v>
      </c>
      <c r="AK25" s="197">
        <v>309</v>
      </c>
      <c r="AL25" s="198">
        <v>314</v>
      </c>
      <c r="AM25" s="196">
        <v>233</v>
      </c>
      <c r="AN25" s="197">
        <v>228</v>
      </c>
      <c r="AO25" s="197">
        <v>138</v>
      </c>
      <c r="AP25" s="197">
        <v>140</v>
      </c>
      <c r="AQ25" s="198">
        <v>154</v>
      </c>
      <c r="AR25" s="196">
        <v>188</v>
      </c>
      <c r="AS25" s="197">
        <v>185</v>
      </c>
      <c r="AT25" s="197">
        <v>97</v>
      </c>
      <c r="AU25" s="197">
        <v>96</v>
      </c>
      <c r="AV25" s="198">
        <v>118</v>
      </c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37033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37034</v>
      </c>
      <c r="B26" s="216">
        <v>414</v>
      </c>
      <c r="C26" s="217">
        <v>215</v>
      </c>
      <c r="D26" s="216">
        <v>418</v>
      </c>
      <c r="E26" s="218">
        <v>223</v>
      </c>
      <c r="F26" s="220"/>
      <c r="G26" s="216">
        <v>388</v>
      </c>
      <c r="H26" s="218">
        <v>99</v>
      </c>
      <c r="I26" s="211">
        <v>378</v>
      </c>
      <c r="J26" s="211">
        <v>131</v>
      </c>
      <c r="K26" s="211">
        <v>409</v>
      </c>
      <c r="L26" s="211">
        <v>227</v>
      </c>
      <c r="M26" s="238">
        <f t="shared" si="13"/>
        <v>-4</v>
      </c>
      <c r="N26" s="238">
        <f t="shared" si="14"/>
        <v>5</v>
      </c>
      <c r="O26" s="238">
        <f t="shared" si="15"/>
        <v>10</v>
      </c>
      <c r="P26" s="238">
        <f t="shared" si="16"/>
        <v>31</v>
      </c>
      <c r="Q26" s="238">
        <f t="shared" si="17"/>
        <v>26</v>
      </c>
      <c r="R26" s="236">
        <f t="shared" si="0"/>
        <v>37034</v>
      </c>
      <c r="S26" s="196">
        <v>250</v>
      </c>
      <c r="T26" s="197">
        <v>250</v>
      </c>
      <c r="U26" s="197">
        <v>290</v>
      </c>
      <c r="V26" s="197">
        <v>300</v>
      </c>
      <c r="W26" s="198">
        <v>310</v>
      </c>
      <c r="X26" s="196">
        <v>305</v>
      </c>
      <c r="Y26" s="197">
        <v>305</v>
      </c>
      <c r="Z26" s="197">
        <v>348</v>
      </c>
      <c r="AA26" s="197">
        <v>300</v>
      </c>
      <c r="AB26" s="198">
        <v>315</v>
      </c>
      <c r="AC26" s="196">
        <v>355</v>
      </c>
      <c r="AD26" s="197">
        <v>370</v>
      </c>
      <c r="AE26" s="197">
        <v>395</v>
      </c>
      <c r="AF26" s="197">
        <v>340</v>
      </c>
      <c r="AG26" s="198">
        <v>346</v>
      </c>
      <c r="AH26" s="196">
        <v>348</v>
      </c>
      <c r="AI26" s="197">
        <v>357</v>
      </c>
      <c r="AJ26" s="197">
        <v>355</v>
      </c>
      <c r="AK26" s="197">
        <v>309</v>
      </c>
      <c r="AL26" s="198">
        <v>314</v>
      </c>
      <c r="AM26" s="196">
        <v>230</v>
      </c>
      <c r="AN26" s="197">
        <v>227</v>
      </c>
      <c r="AO26" s="197">
        <v>138</v>
      </c>
      <c r="AP26" s="197">
        <v>140</v>
      </c>
      <c r="AQ26" s="198">
        <v>154</v>
      </c>
      <c r="AR26" s="196">
        <v>185</v>
      </c>
      <c r="AS26" s="197">
        <v>183</v>
      </c>
      <c r="AT26" s="197">
        <v>97</v>
      </c>
      <c r="AU26" s="197">
        <v>96</v>
      </c>
      <c r="AV26" s="198">
        <v>118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37034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37035</v>
      </c>
      <c r="B27" s="216">
        <v>414</v>
      </c>
      <c r="C27" s="217">
        <v>215</v>
      </c>
      <c r="D27" s="216">
        <v>418</v>
      </c>
      <c r="E27" s="218">
        <v>223</v>
      </c>
      <c r="F27" s="220"/>
      <c r="G27" s="216">
        <v>388</v>
      </c>
      <c r="H27" s="218">
        <v>99</v>
      </c>
      <c r="I27" s="211">
        <v>378</v>
      </c>
      <c r="J27" s="211">
        <v>131</v>
      </c>
      <c r="K27" s="211">
        <v>409</v>
      </c>
      <c r="L27" s="211">
        <v>227</v>
      </c>
      <c r="M27" s="238">
        <f t="shared" si="13"/>
        <v>-4</v>
      </c>
      <c r="N27" s="238">
        <f t="shared" si="14"/>
        <v>5</v>
      </c>
      <c r="O27" s="238">
        <f t="shared" si="15"/>
        <v>10</v>
      </c>
      <c r="P27" s="238">
        <f t="shared" si="16"/>
        <v>31</v>
      </c>
      <c r="Q27" s="238">
        <f t="shared" si="17"/>
        <v>26</v>
      </c>
      <c r="R27" s="236">
        <f t="shared" si="0"/>
        <v>37035</v>
      </c>
      <c r="S27" s="196">
        <v>225</v>
      </c>
      <c r="T27" s="197">
        <v>225</v>
      </c>
      <c r="U27" s="197">
        <v>205</v>
      </c>
      <c r="V27" s="197">
        <v>200</v>
      </c>
      <c r="W27" s="198">
        <v>210</v>
      </c>
      <c r="X27" s="196">
        <v>305</v>
      </c>
      <c r="Y27" s="197">
        <v>305</v>
      </c>
      <c r="Z27" s="197">
        <v>315</v>
      </c>
      <c r="AA27" s="197">
        <v>280</v>
      </c>
      <c r="AB27" s="198">
        <v>295</v>
      </c>
      <c r="AC27" s="196">
        <v>355</v>
      </c>
      <c r="AD27" s="197">
        <v>370</v>
      </c>
      <c r="AE27" s="197">
        <v>375</v>
      </c>
      <c r="AF27" s="197">
        <v>326</v>
      </c>
      <c r="AG27" s="198">
        <v>332</v>
      </c>
      <c r="AH27" s="196">
        <v>337</v>
      </c>
      <c r="AI27" s="197">
        <v>348</v>
      </c>
      <c r="AJ27" s="197">
        <v>338</v>
      </c>
      <c r="AK27" s="197">
        <v>295</v>
      </c>
      <c r="AL27" s="198">
        <v>299</v>
      </c>
      <c r="AM27" s="196">
        <v>230</v>
      </c>
      <c r="AN27" s="197">
        <v>226</v>
      </c>
      <c r="AO27" s="197">
        <v>135</v>
      </c>
      <c r="AP27" s="197">
        <v>132</v>
      </c>
      <c r="AQ27" s="198">
        <v>150</v>
      </c>
      <c r="AR27" s="196">
        <v>177</v>
      </c>
      <c r="AS27" s="197">
        <v>182</v>
      </c>
      <c r="AT27" s="197">
        <v>90</v>
      </c>
      <c r="AU27" s="197">
        <v>93</v>
      </c>
      <c r="AV27" s="198">
        <v>113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37035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37036</v>
      </c>
      <c r="B28" s="216">
        <v>280</v>
      </c>
      <c r="C28" s="217">
        <v>173</v>
      </c>
      <c r="D28" s="216">
        <v>292</v>
      </c>
      <c r="E28" s="218">
        <v>175</v>
      </c>
      <c r="F28" s="220"/>
      <c r="G28" s="216">
        <v>265</v>
      </c>
      <c r="H28" s="218">
        <v>64</v>
      </c>
      <c r="I28" s="211">
        <v>245</v>
      </c>
      <c r="J28" s="211">
        <v>115</v>
      </c>
      <c r="K28" s="211">
        <v>252</v>
      </c>
      <c r="L28" s="211">
        <v>189</v>
      </c>
      <c r="M28" s="238">
        <f t="shared" si="13"/>
        <v>-12</v>
      </c>
      <c r="N28" s="238">
        <f t="shared" si="14"/>
        <v>28</v>
      </c>
      <c r="O28" s="238">
        <f t="shared" si="15"/>
        <v>20</v>
      </c>
      <c r="P28" s="238">
        <f t="shared" si="16"/>
        <v>7</v>
      </c>
      <c r="Q28" s="238">
        <f t="shared" si="17"/>
        <v>15</v>
      </c>
      <c r="R28" s="236">
        <f t="shared" si="0"/>
        <v>37036</v>
      </c>
      <c r="S28" s="196"/>
      <c r="T28" s="197"/>
      <c r="U28" s="197"/>
      <c r="V28" s="197"/>
      <c r="W28" s="198"/>
      <c r="X28" s="196">
        <v>280</v>
      </c>
      <c r="Y28" s="197">
        <v>280</v>
      </c>
      <c r="Z28" s="197">
        <v>290</v>
      </c>
      <c r="AA28" s="197">
        <v>255</v>
      </c>
      <c r="AB28" s="198">
        <v>270</v>
      </c>
      <c r="AC28" s="196">
        <v>325</v>
      </c>
      <c r="AD28" s="197">
        <v>340</v>
      </c>
      <c r="AE28" s="197">
        <v>360</v>
      </c>
      <c r="AF28" s="197">
        <v>310</v>
      </c>
      <c r="AG28" s="198">
        <v>318</v>
      </c>
      <c r="AH28" s="196">
        <v>315</v>
      </c>
      <c r="AI28" s="197">
        <v>327</v>
      </c>
      <c r="AJ28" s="197">
        <v>330</v>
      </c>
      <c r="AK28" s="197">
        <v>287</v>
      </c>
      <c r="AL28" s="198">
        <v>289</v>
      </c>
      <c r="AM28" s="196">
        <v>230</v>
      </c>
      <c r="AN28" s="197">
        <v>227</v>
      </c>
      <c r="AO28" s="197">
        <v>135</v>
      </c>
      <c r="AP28" s="197">
        <v>132</v>
      </c>
      <c r="AQ28" s="198">
        <v>150</v>
      </c>
      <c r="AR28" s="196">
        <v>170</v>
      </c>
      <c r="AS28" s="197">
        <v>175</v>
      </c>
      <c r="AT28" s="197">
        <v>90</v>
      </c>
      <c r="AU28" s="197">
        <v>93</v>
      </c>
      <c r="AV28" s="198">
        <v>113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37036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37037</v>
      </c>
      <c r="B29" s="216">
        <v>280</v>
      </c>
      <c r="C29" s="217">
        <v>173</v>
      </c>
      <c r="D29" s="216">
        <v>292</v>
      </c>
      <c r="E29" s="218">
        <v>175</v>
      </c>
      <c r="F29" s="220"/>
      <c r="G29" s="216">
        <v>265</v>
      </c>
      <c r="H29" s="218">
        <v>64</v>
      </c>
      <c r="I29" s="211">
        <v>245</v>
      </c>
      <c r="J29" s="211">
        <v>115</v>
      </c>
      <c r="K29" s="211">
        <v>252</v>
      </c>
      <c r="L29" s="211">
        <v>189</v>
      </c>
      <c r="M29" s="238">
        <f t="shared" si="13"/>
        <v>-12</v>
      </c>
      <c r="N29" s="238">
        <f t="shared" si="14"/>
        <v>28</v>
      </c>
      <c r="O29" s="238">
        <f t="shared" si="15"/>
        <v>20</v>
      </c>
      <c r="P29" s="238">
        <f t="shared" si="16"/>
        <v>7</v>
      </c>
      <c r="Q29" s="238">
        <f t="shared" si="17"/>
        <v>15</v>
      </c>
      <c r="R29" s="236">
        <f t="shared" si="0"/>
        <v>37037</v>
      </c>
      <c r="S29" s="196"/>
      <c r="T29" s="197"/>
      <c r="U29" s="197"/>
      <c r="V29" s="197"/>
      <c r="W29" s="198"/>
      <c r="X29" s="196"/>
      <c r="Y29" s="197"/>
      <c r="Z29" s="197"/>
      <c r="AA29" s="197"/>
      <c r="AB29" s="198"/>
      <c r="AC29" s="196"/>
      <c r="AD29" s="197"/>
      <c r="AE29" s="197"/>
      <c r="AF29" s="197"/>
      <c r="AG29" s="198"/>
      <c r="AH29" s="196"/>
      <c r="AI29" s="197"/>
      <c r="AJ29" s="197"/>
      <c r="AK29" s="197"/>
      <c r="AL29" s="198"/>
      <c r="AM29" s="196"/>
      <c r="AN29" s="197"/>
      <c r="AO29" s="197"/>
      <c r="AP29" s="197"/>
      <c r="AQ29" s="198"/>
      <c r="AR29" s="196"/>
      <c r="AS29" s="197"/>
      <c r="AT29" s="197"/>
      <c r="AU29" s="197"/>
      <c r="AV29" s="198"/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37037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37038</v>
      </c>
      <c r="B30" s="216"/>
      <c r="C30" s="217">
        <v>114</v>
      </c>
      <c r="D30" s="216"/>
      <c r="E30" s="218">
        <v>114</v>
      </c>
      <c r="F30" s="220"/>
      <c r="G30" s="216"/>
      <c r="H30" s="218">
        <v>82</v>
      </c>
      <c r="I30" s="211"/>
      <c r="J30" s="211">
        <v>99</v>
      </c>
      <c r="K30" s="211"/>
      <c r="L30" s="211">
        <v>128</v>
      </c>
      <c r="M30" s="238"/>
      <c r="N30" s="238"/>
      <c r="O30" s="238"/>
      <c r="P30" s="238"/>
      <c r="Q30" s="238"/>
      <c r="R30" s="236">
        <f t="shared" si="0"/>
        <v>37038</v>
      </c>
      <c r="S30" s="196"/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37038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37039</v>
      </c>
      <c r="B31" s="216"/>
      <c r="C31" s="217">
        <v>114</v>
      </c>
      <c r="D31" s="216"/>
      <c r="E31" s="218">
        <v>114</v>
      </c>
      <c r="F31" s="220"/>
      <c r="G31" s="216"/>
      <c r="H31" s="218">
        <v>82</v>
      </c>
      <c r="I31" s="211"/>
      <c r="J31" s="211">
        <v>99</v>
      </c>
      <c r="K31" s="211"/>
      <c r="L31" s="211">
        <v>128</v>
      </c>
      <c r="M31" s="238"/>
      <c r="N31" s="238"/>
      <c r="O31" s="238"/>
      <c r="P31" s="238"/>
      <c r="Q31" s="238"/>
      <c r="R31" s="236">
        <f t="shared" si="0"/>
        <v>37039</v>
      </c>
      <c r="S31" s="196"/>
      <c r="T31" s="197"/>
      <c r="U31" s="197"/>
      <c r="V31" s="197"/>
      <c r="W31" s="198"/>
      <c r="X31" s="196">
        <v>225</v>
      </c>
      <c r="Y31" s="197">
        <v>225</v>
      </c>
      <c r="Z31" s="207">
        <v>250</v>
      </c>
      <c r="AA31" s="197">
        <v>230</v>
      </c>
      <c r="AB31" s="198">
        <v>230</v>
      </c>
      <c r="AC31" s="196">
        <v>285</v>
      </c>
      <c r="AD31" s="197">
        <v>305</v>
      </c>
      <c r="AE31" s="207">
        <v>325</v>
      </c>
      <c r="AF31" s="197">
        <v>275</v>
      </c>
      <c r="AG31" s="198">
        <v>270</v>
      </c>
      <c r="AH31" s="196">
        <v>280</v>
      </c>
      <c r="AI31" s="197">
        <v>293</v>
      </c>
      <c r="AJ31" s="207">
        <v>302</v>
      </c>
      <c r="AK31" s="197">
        <v>261</v>
      </c>
      <c r="AL31" s="198">
        <v>260</v>
      </c>
      <c r="AM31" s="196">
        <v>192</v>
      </c>
      <c r="AN31" s="197">
        <v>197</v>
      </c>
      <c r="AO31" s="197">
        <v>117</v>
      </c>
      <c r="AP31" s="197">
        <v>115</v>
      </c>
      <c r="AQ31" s="198">
        <v>128</v>
      </c>
      <c r="AR31" s="196">
        <v>150</v>
      </c>
      <c r="AS31" s="197">
        <v>165</v>
      </c>
      <c r="AT31" s="197">
        <v>80</v>
      </c>
      <c r="AU31" s="197">
        <v>81</v>
      </c>
      <c r="AV31" s="198">
        <v>100</v>
      </c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37039</v>
      </c>
      <c r="BJ31" s="159"/>
      <c r="BL31" s="159"/>
      <c r="BN31" s="135"/>
      <c r="BP31" s="135"/>
      <c r="BQ31" s="49"/>
    </row>
    <row r="32" spans="1:70" x14ac:dyDescent="0.2">
      <c r="A32" s="103">
        <v>37040</v>
      </c>
      <c r="B32" s="216">
        <v>166</v>
      </c>
      <c r="C32" s="217">
        <v>75</v>
      </c>
      <c r="D32" s="216">
        <v>163</v>
      </c>
      <c r="E32" s="218">
        <v>90</v>
      </c>
      <c r="F32" s="220"/>
      <c r="G32" s="216">
        <v>156</v>
      </c>
      <c r="H32" s="218">
        <v>43</v>
      </c>
      <c r="I32" s="211">
        <v>144</v>
      </c>
      <c r="J32" s="211">
        <v>53</v>
      </c>
      <c r="K32" s="211">
        <v>172</v>
      </c>
      <c r="L32" s="211">
        <v>99</v>
      </c>
      <c r="M32" s="238">
        <f>+B32-D32</f>
        <v>3</v>
      </c>
      <c r="N32" s="238">
        <f>+B32-K32</f>
        <v>-6</v>
      </c>
      <c r="O32" s="238">
        <f>+G32-I32</f>
        <v>12</v>
      </c>
      <c r="P32" s="238">
        <f>+K32-I32</f>
        <v>28</v>
      </c>
      <c r="Q32" s="238">
        <f>+B32-G32</f>
        <v>10</v>
      </c>
      <c r="R32" s="236">
        <f t="shared" si="0"/>
        <v>37040</v>
      </c>
      <c r="S32" s="196"/>
      <c r="T32" s="197"/>
      <c r="U32" s="197"/>
      <c r="V32" s="197"/>
      <c r="W32" s="198"/>
      <c r="X32" s="196">
        <v>220</v>
      </c>
      <c r="Y32" s="197">
        <v>220</v>
      </c>
      <c r="Z32" s="197">
        <v>250</v>
      </c>
      <c r="AA32" s="197">
        <v>220</v>
      </c>
      <c r="AB32" s="198">
        <v>230</v>
      </c>
      <c r="AC32" s="196">
        <v>285</v>
      </c>
      <c r="AD32" s="197">
        <v>305</v>
      </c>
      <c r="AE32" s="197">
        <v>320</v>
      </c>
      <c r="AF32" s="197">
        <v>275</v>
      </c>
      <c r="AG32" s="198">
        <v>277</v>
      </c>
      <c r="AH32" s="196">
        <v>275</v>
      </c>
      <c r="AI32" s="197">
        <v>292</v>
      </c>
      <c r="AJ32" s="197">
        <v>292</v>
      </c>
      <c r="AK32" s="197">
        <v>259</v>
      </c>
      <c r="AL32" s="198">
        <v>261</v>
      </c>
      <c r="AM32" s="196">
        <v>183</v>
      </c>
      <c r="AN32" s="197">
        <v>188</v>
      </c>
      <c r="AO32" s="197">
        <v>113</v>
      </c>
      <c r="AP32" s="197">
        <v>115</v>
      </c>
      <c r="AQ32" s="198">
        <v>128</v>
      </c>
      <c r="AR32" s="196">
        <v>143</v>
      </c>
      <c r="AS32" s="197">
        <v>147</v>
      </c>
      <c r="AT32" s="197">
        <v>70</v>
      </c>
      <c r="AU32" s="197">
        <v>81</v>
      </c>
      <c r="AV32" s="198">
        <v>100</v>
      </c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37040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37041</v>
      </c>
      <c r="B33" s="216">
        <v>104</v>
      </c>
      <c r="C33" s="217">
        <v>38</v>
      </c>
      <c r="D33" s="216">
        <v>119</v>
      </c>
      <c r="E33" s="218">
        <v>48</v>
      </c>
      <c r="F33" s="220"/>
      <c r="G33" s="216">
        <v>127</v>
      </c>
      <c r="H33" s="218">
        <v>27</v>
      </c>
      <c r="I33" s="211">
        <v>116</v>
      </c>
      <c r="J33" s="211">
        <v>32</v>
      </c>
      <c r="K33" s="211">
        <v>130</v>
      </c>
      <c r="L33" s="211">
        <v>23</v>
      </c>
      <c r="M33" s="238">
        <f>+B33-D33</f>
        <v>-15</v>
      </c>
      <c r="N33" s="238">
        <f>+B33-K33</f>
        <v>-26</v>
      </c>
      <c r="O33" s="238">
        <f>+G33-I33</f>
        <v>11</v>
      </c>
      <c r="P33" s="238">
        <f>+K33-I33</f>
        <v>14</v>
      </c>
      <c r="Q33" s="238">
        <f>+B33-G33</f>
        <v>-23</v>
      </c>
      <c r="R33" s="236">
        <f t="shared" si="0"/>
        <v>37041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37041</v>
      </c>
      <c r="BJ33" s="159"/>
      <c r="BL33" s="159"/>
      <c r="BN33" s="135"/>
      <c r="BP33" s="135"/>
    </row>
    <row r="34" spans="1:74" x14ac:dyDescent="0.2">
      <c r="A34" s="103">
        <v>37042</v>
      </c>
      <c r="B34" s="221">
        <v>176</v>
      </c>
      <c r="C34" s="222">
        <v>83</v>
      </c>
      <c r="D34" s="221">
        <v>161</v>
      </c>
      <c r="E34" s="222">
        <v>99</v>
      </c>
      <c r="F34" s="223"/>
      <c r="G34" s="221">
        <v>171</v>
      </c>
      <c r="H34" s="227">
        <v>30</v>
      </c>
      <c r="I34" s="212">
        <v>157</v>
      </c>
      <c r="J34" s="212">
        <v>50</v>
      </c>
      <c r="K34" s="215">
        <v>161</v>
      </c>
      <c r="L34" s="215">
        <v>83</v>
      </c>
      <c r="M34" s="239">
        <f>+B34-D34</f>
        <v>15</v>
      </c>
      <c r="N34" s="239">
        <f>+B34-K34</f>
        <v>15</v>
      </c>
      <c r="O34" s="239">
        <f>+G34-I34</f>
        <v>14</v>
      </c>
      <c r="P34" s="239">
        <f>+K34-I34</f>
        <v>4</v>
      </c>
      <c r="Q34" s="240">
        <f>+B34-G34</f>
        <v>5</v>
      </c>
      <c r="R34" s="236">
        <f t="shared" si="0"/>
        <v>37042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37042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281.60000000000002</v>
      </c>
      <c r="C36" s="83">
        <f>AVERAGE(C4:C33)</f>
        <v>156.43333333333334</v>
      </c>
      <c r="D36" s="83">
        <f>AVERAGE(D4:D33)</f>
        <v>284.8</v>
      </c>
      <c r="E36" s="83">
        <f>AVERAGE(E4:E33)</f>
        <v>152.4</v>
      </c>
      <c r="F36" s="83"/>
      <c r="G36" s="83">
        <f t="shared" ref="G36:Q36" si="18">AVERAGE(G4:G33)</f>
        <v>276.27999999999997</v>
      </c>
      <c r="H36" s="83">
        <f t="shared" si="18"/>
        <v>85.9</v>
      </c>
      <c r="I36" s="83">
        <f t="shared" si="18"/>
        <v>260.36</v>
      </c>
      <c r="J36" s="83">
        <f t="shared" si="18"/>
        <v>104.33333333333333</v>
      </c>
      <c r="K36" s="83">
        <f t="shared" si="18"/>
        <v>279.16000000000003</v>
      </c>
      <c r="L36" s="83">
        <f t="shared" si="18"/>
        <v>152.43333333333334</v>
      </c>
      <c r="M36" s="83">
        <f t="shared" si="18"/>
        <v>-3.3333333333333335</v>
      </c>
      <c r="N36" s="83">
        <f t="shared" si="18"/>
        <v>2.9166666666666665</v>
      </c>
      <c r="O36" s="83">
        <f t="shared" si="18"/>
        <v>15.166666666666666</v>
      </c>
      <c r="P36" s="83">
        <f t="shared" si="18"/>
        <v>18.416666666666668</v>
      </c>
      <c r="Q36" s="83">
        <f t="shared" si="18"/>
        <v>6.166666666666667</v>
      </c>
      <c r="R36" s="81" t="s">
        <v>57</v>
      </c>
      <c r="S36" s="83">
        <f t="shared" ref="S36:BF36" si="19">AVERAGE(S4:S34)</f>
        <v>299.70588235294116</v>
      </c>
      <c r="T36" s="83">
        <f t="shared" si="19"/>
        <v>299.70588235294116</v>
      </c>
      <c r="U36" s="83">
        <f t="shared" si="19"/>
        <v>287.66666666666669</v>
      </c>
      <c r="V36" s="83">
        <f t="shared" si="19"/>
        <v>276</v>
      </c>
      <c r="W36" s="83">
        <f t="shared" si="19"/>
        <v>288.4375</v>
      </c>
      <c r="X36" s="83">
        <f t="shared" si="19"/>
        <v>318.42105263157896</v>
      </c>
      <c r="Y36" s="83">
        <f t="shared" si="19"/>
        <v>318.42105263157896</v>
      </c>
      <c r="Z36" s="83">
        <f t="shared" si="19"/>
        <v>336.94736842105266</v>
      </c>
      <c r="AA36" s="83">
        <f t="shared" si="19"/>
        <v>285.38888888888891</v>
      </c>
      <c r="AB36" s="83">
        <f t="shared" si="19"/>
        <v>291</v>
      </c>
      <c r="AC36" s="83">
        <f t="shared" si="19"/>
        <v>358.63157894736844</v>
      </c>
      <c r="AD36" s="83">
        <f t="shared" si="19"/>
        <v>364.94736842105266</v>
      </c>
      <c r="AE36" s="83">
        <f t="shared" si="19"/>
        <v>386.05263157894734</v>
      </c>
      <c r="AF36" s="83">
        <f t="shared" si="19"/>
        <v>310.05555555555554</v>
      </c>
      <c r="AG36" s="83">
        <f t="shared" si="19"/>
        <v>313.36842105263156</v>
      </c>
      <c r="AH36" s="83">
        <f t="shared" si="19"/>
        <v>360.5263157894737</v>
      </c>
      <c r="AI36" s="83">
        <f t="shared" si="19"/>
        <v>369.89473684210526</v>
      </c>
      <c r="AJ36" s="83">
        <f t="shared" si="19"/>
        <v>368.73684210526318</v>
      </c>
      <c r="AK36" s="83">
        <f t="shared" si="19"/>
        <v>293.27777777777777</v>
      </c>
      <c r="AL36" s="83">
        <f t="shared" si="19"/>
        <v>295.21052631578948</v>
      </c>
      <c r="AM36" s="83">
        <f t="shared" si="19"/>
        <v>246.05263157894737</v>
      </c>
      <c r="AN36" s="83">
        <f t="shared" si="19"/>
        <v>245.31578947368422</v>
      </c>
      <c r="AO36" s="83">
        <f t="shared" si="19"/>
        <v>143.63157894736841</v>
      </c>
      <c r="AP36" s="83">
        <f t="shared" si="19"/>
        <v>145.73684210526315</v>
      </c>
      <c r="AQ36" s="83">
        <f t="shared" si="19"/>
        <v>161.78947368421052</v>
      </c>
      <c r="AR36" s="83">
        <f t="shared" si="19"/>
        <v>192.47368421052633</v>
      </c>
      <c r="AS36" s="83">
        <f t="shared" si="19"/>
        <v>193.78947368421052</v>
      </c>
      <c r="AT36" s="83">
        <f t="shared" si="19"/>
        <v>99.10526315789474</v>
      </c>
      <c r="AU36" s="83">
        <f t="shared" si="19"/>
        <v>98.84210526315789</v>
      </c>
      <c r="AV36" s="83">
        <f t="shared" si="19"/>
        <v>122.05263157894737</v>
      </c>
      <c r="AW36" s="83" t="e">
        <f t="shared" si="19"/>
        <v>#DIV/0!</v>
      </c>
      <c r="AX36" s="83" t="e">
        <f t="shared" si="19"/>
        <v>#DIV/0!</v>
      </c>
      <c r="AY36" s="83" t="e">
        <f t="shared" si="19"/>
        <v>#DIV/0!</v>
      </c>
      <c r="AZ36" s="83" t="e">
        <f t="shared" si="19"/>
        <v>#DIV/0!</v>
      </c>
      <c r="BA36" s="83" t="e">
        <f t="shared" si="19"/>
        <v>#DIV/0!</v>
      </c>
      <c r="BB36" s="83" t="e">
        <f t="shared" si="19"/>
        <v>#DIV/0!</v>
      </c>
      <c r="BC36" s="83" t="e">
        <f t="shared" si="19"/>
        <v>#DIV/0!</v>
      </c>
      <c r="BD36" s="83" t="e">
        <f t="shared" si="19"/>
        <v>#DIV/0!</v>
      </c>
      <c r="BE36" s="83" t="e">
        <f t="shared" si="19"/>
        <v>#DIV/0!</v>
      </c>
      <c r="BF36" s="83" t="e">
        <f t="shared" si="19"/>
        <v>#DIV/0!</v>
      </c>
      <c r="BM36" s="21"/>
    </row>
    <row r="37" spans="1:74" ht="13.5" thickBot="1" x14ac:dyDescent="0.25">
      <c r="A37" s="81" t="s">
        <v>137</v>
      </c>
      <c r="B37" s="83">
        <f>MIN(B4:B33)</f>
        <v>104</v>
      </c>
      <c r="C37" s="83">
        <f>MIN(C4:C33)</f>
        <v>37</v>
      </c>
      <c r="D37" s="83">
        <f>MIN(D4:D33)</f>
        <v>119</v>
      </c>
      <c r="E37" s="83">
        <f>MIN(E4:E33)</f>
        <v>43</v>
      </c>
      <c r="F37" s="83"/>
      <c r="G37" s="83">
        <f t="shared" ref="G37:Q37" si="20">MIN(G4:G33)</f>
        <v>127</v>
      </c>
      <c r="H37" s="83">
        <f t="shared" si="20"/>
        <v>27</v>
      </c>
      <c r="I37" s="83">
        <f t="shared" si="20"/>
        <v>116</v>
      </c>
      <c r="J37" s="83">
        <f t="shared" si="20"/>
        <v>32</v>
      </c>
      <c r="K37" s="83">
        <f t="shared" si="20"/>
        <v>130</v>
      </c>
      <c r="L37" s="83">
        <f t="shared" si="20"/>
        <v>23</v>
      </c>
      <c r="M37" s="83">
        <f t="shared" si="20"/>
        <v>-16</v>
      </c>
      <c r="N37" s="83">
        <f t="shared" si="20"/>
        <v>-26</v>
      </c>
      <c r="O37" s="83">
        <f t="shared" si="20"/>
        <v>-9</v>
      </c>
      <c r="P37" s="83">
        <f t="shared" si="20"/>
        <v>-3</v>
      </c>
      <c r="Q37" s="83">
        <f t="shared" si="20"/>
        <v>-39</v>
      </c>
      <c r="R37" s="81" t="s">
        <v>137</v>
      </c>
      <c r="S37" s="83">
        <f t="shared" ref="S37:BF37" si="21">MIN(S4:S34)</f>
        <v>225</v>
      </c>
      <c r="T37" s="83">
        <f t="shared" si="21"/>
        <v>225</v>
      </c>
      <c r="U37" s="83">
        <f t="shared" si="21"/>
        <v>205</v>
      </c>
      <c r="V37" s="83">
        <f t="shared" si="21"/>
        <v>200</v>
      </c>
      <c r="W37" s="83">
        <f t="shared" si="21"/>
        <v>210</v>
      </c>
      <c r="X37" s="83">
        <f t="shared" si="21"/>
        <v>220</v>
      </c>
      <c r="Y37" s="83">
        <f t="shared" si="21"/>
        <v>220</v>
      </c>
      <c r="Z37" s="83">
        <f t="shared" si="21"/>
        <v>250</v>
      </c>
      <c r="AA37" s="83">
        <f t="shared" si="21"/>
        <v>220</v>
      </c>
      <c r="AB37" s="83">
        <f t="shared" si="21"/>
        <v>230</v>
      </c>
      <c r="AC37" s="83">
        <f t="shared" si="21"/>
        <v>285</v>
      </c>
      <c r="AD37" s="83">
        <f t="shared" si="21"/>
        <v>305</v>
      </c>
      <c r="AE37" s="83">
        <f t="shared" si="21"/>
        <v>320</v>
      </c>
      <c r="AF37" s="83">
        <f t="shared" si="21"/>
        <v>270</v>
      </c>
      <c r="AG37" s="83">
        <f t="shared" si="21"/>
        <v>270</v>
      </c>
      <c r="AH37" s="83">
        <f t="shared" si="21"/>
        <v>275</v>
      </c>
      <c r="AI37" s="83">
        <f t="shared" si="21"/>
        <v>292</v>
      </c>
      <c r="AJ37" s="83">
        <f t="shared" si="21"/>
        <v>292</v>
      </c>
      <c r="AK37" s="83">
        <f t="shared" si="21"/>
        <v>259</v>
      </c>
      <c r="AL37" s="83">
        <f t="shared" si="21"/>
        <v>260</v>
      </c>
      <c r="AM37" s="83">
        <f t="shared" si="21"/>
        <v>183</v>
      </c>
      <c r="AN37" s="83">
        <f t="shared" si="21"/>
        <v>188</v>
      </c>
      <c r="AO37" s="83">
        <f t="shared" si="21"/>
        <v>113</v>
      </c>
      <c r="AP37" s="83">
        <f t="shared" si="21"/>
        <v>115</v>
      </c>
      <c r="AQ37" s="83">
        <f t="shared" si="21"/>
        <v>128</v>
      </c>
      <c r="AR37" s="83">
        <f t="shared" si="21"/>
        <v>143</v>
      </c>
      <c r="AS37" s="83">
        <f t="shared" si="21"/>
        <v>147</v>
      </c>
      <c r="AT37" s="83">
        <f t="shared" si="21"/>
        <v>70</v>
      </c>
      <c r="AU37" s="83">
        <f t="shared" si="21"/>
        <v>81</v>
      </c>
      <c r="AV37" s="83">
        <f t="shared" si="21"/>
        <v>100</v>
      </c>
      <c r="AW37" s="83">
        <f t="shared" si="21"/>
        <v>0</v>
      </c>
      <c r="AX37" s="83">
        <f t="shared" si="21"/>
        <v>0</v>
      </c>
      <c r="AY37" s="83">
        <f t="shared" si="21"/>
        <v>0</v>
      </c>
      <c r="AZ37" s="83">
        <f t="shared" si="21"/>
        <v>0</v>
      </c>
      <c r="BA37" s="83">
        <f t="shared" si="21"/>
        <v>0</v>
      </c>
      <c r="BB37" s="83">
        <f t="shared" si="21"/>
        <v>0</v>
      </c>
      <c r="BC37" s="83">
        <f t="shared" si="21"/>
        <v>0</v>
      </c>
      <c r="BD37" s="83">
        <f t="shared" si="21"/>
        <v>0</v>
      </c>
      <c r="BE37" s="83">
        <f t="shared" si="21"/>
        <v>0</v>
      </c>
      <c r="BF37" s="83">
        <f t="shared" si="21"/>
        <v>0</v>
      </c>
    </row>
    <row r="38" spans="1:74" x14ac:dyDescent="0.2">
      <c r="A38" s="81" t="s">
        <v>138</v>
      </c>
      <c r="B38" s="83">
        <f>MAX(B4:B33)</f>
        <v>510</v>
      </c>
      <c r="C38" s="83">
        <f>MAX(C4:C33)</f>
        <v>285</v>
      </c>
      <c r="D38" s="83">
        <f>MAX(D4:D33)</f>
        <v>510</v>
      </c>
      <c r="E38" s="83">
        <f>MAX(E4:E33)</f>
        <v>285</v>
      </c>
      <c r="F38" s="83"/>
      <c r="G38" s="83">
        <f t="shared" ref="G38:Q38" si="22">MAX(G4:G33)</f>
        <v>541</v>
      </c>
      <c r="H38" s="83">
        <f t="shared" si="22"/>
        <v>147</v>
      </c>
      <c r="I38" s="83">
        <f t="shared" si="22"/>
        <v>496</v>
      </c>
      <c r="J38" s="83">
        <f t="shared" si="22"/>
        <v>158</v>
      </c>
      <c r="K38" s="83">
        <f t="shared" si="22"/>
        <v>517</v>
      </c>
      <c r="L38" s="83">
        <f t="shared" si="22"/>
        <v>240</v>
      </c>
      <c r="M38" s="83">
        <f t="shared" si="22"/>
        <v>10</v>
      </c>
      <c r="N38" s="83">
        <f t="shared" si="22"/>
        <v>28</v>
      </c>
      <c r="O38" s="83">
        <f t="shared" si="22"/>
        <v>45</v>
      </c>
      <c r="P38" s="83">
        <f t="shared" si="22"/>
        <v>50</v>
      </c>
      <c r="Q38" s="83">
        <f t="shared" si="22"/>
        <v>41</v>
      </c>
      <c r="R38" s="81" t="s">
        <v>138</v>
      </c>
      <c r="S38" s="83">
        <f t="shared" ref="S38:BF38" si="23">MAX(S4:S34)</f>
        <v>345</v>
      </c>
      <c r="T38" s="83">
        <f t="shared" si="23"/>
        <v>345</v>
      </c>
      <c r="U38" s="83">
        <f t="shared" si="23"/>
        <v>335</v>
      </c>
      <c r="V38" s="83">
        <f t="shared" si="23"/>
        <v>310</v>
      </c>
      <c r="W38" s="83">
        <f t="shared" si="23"/>
        <v>320</v>
      </c>
      <c r="X38" s="83">
        <f t="shared" si="23"/>
        <v>355</v>
      </c>
      <c r="Y38" s="83">
        <f t="shared" si="23"/>
        <v>355</v>
      </c>
      <c r="Z38" s="83">
        <f t="shared" si="23"/>
        <v>376</v>
      </c>
      <c r="AA38" s="83">
        <f t="shared" si="23"/>
        <v>335</v>
      </c>
      <c r="AB38" s="83">
        <f t="shared" si="23"/>
        <v>330</v>
      </c>
      <c r="AC38" s="83">
        <f t="shared" si="23"/>
        <v>395</v>
      </c>
      <c r="AD38" s="83">
        <f t="shared" si="23"/>
        <v>395</v>
      </c>
      <c r="AE38" s="83">
        <f t="shared" si="23"/>
        <v>425</v>
      </c>
      <c r="AF38" s="83">
        <f t="shared" si="23"/>
        <v>340</v>
      </c>
      <c r="AG38" s="83">
        <f t="shared" si="23"/>
        <v>346</v>
      </c>
      <c r="AH38" s="83">
        <f t="shared" si="23"/>
        <v>408</v>
      </c>
      <c r="AI38" s="83">
        <f t="shared" si="23"/>
        <v>407</v>
      </c>
      <c r="AJ38" s="83">
        <f t="shared" si="23"/>
        <v>432</v>
      </c>
      <c r="AK38" s="83">
        <f t="shared" si="23"/>
        <v>309</v>
      </c>
      <c r="AL38" s="83">
        <f t="shared" si="23"/>
        <v>328</v>
      </c>
      <c r="AM38" s="83">
        <f t="shared" si="23"/>
        <v>291</v>
      </c>
      <c r="AN38" s="83">
        <f t="shared" si="23"/>
        <v>287</v>
      </c>
      <c r="AO38" s="83">
        <f t="shared" si="23"/>
        <v>160</v>
      </c>
      <c r="AP38" s="83">
        <f t="shared" si="23"/>
        <v>168</v>
      </c>
      <c r="AQ38" s="83">
        <f t="shared" si="23"/>
        <v>195</v>
      </c>
      <c r="AR38" s="83">
        <f t="shared" si="23"/>
        <v>225</v>
      </c>
      <c r="AS38" s="83">
        <f t="shared" si="23"/>
        <v>221</v>
      </c>
      <c r="AT38" s="83">
        <f t="shared" si="23"/>
        <v>117</v>
      </c>
      <c r="AU38" s="83">
        <f t="shared" si="23"/>
        <v>113</v>
      </c>
      <c r="AV38" s="83">
        <f t="shared" si="23"/>
        <v>142</v>
      </c>
      <c r="AW38" s="83">
        <f t="shared" si="23"/>
        <v>0</v>
      </c>
      <c r="AX38" s="83">
        <f t="shared" si="23"/>
        <v>0</v>
      </c>
      <c r="AY38" s="83">
        <f t="shared" si="23"/>
        <v>0</v>
      </c>
      <c r="AZ38" s="83">
        <f t="shared" si="23"/>
        <v>0</v>
      </c>
      <c r="BA38" s="83">
        <f t="shared" si="23"/>
        <v>0</v>
      </c>
      <c r="BB38" s="83">
        <f t="shared" si="23"/>
        <v>0</v>
      </c>
      <c r="BC38" s="83">
        <f t="shared" si="23"/>
        <v>0</v>
      </c>
      <c r="BD38" s="83">
        <f t="shared" si="23"/>
        <v>0</v>
      </c>
      <c r="BE38" s="83">
        <f t="shared" si="23"/>
        <v>0</v>
      </c>
      <c r="BF38" s="83">
        <f t="shared" si="2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58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325</v>
      </c>
      <c r="M43" s="138">
        <v>330</v>
      </c>
      <c r="N43" s="146"/>
      <c r="O43" s="147"/>
      <c r="P43" s="146">
        <v>360</v>
      </c>
      <c r="Q43" s="145">
        <v>395</v>
      </c>
      <c r="R43" s="146">
        <v>310</v>
      </c>
      <c r="S43" s="147">
        <v>325</v>
      </c>
      <c r="T43" s="146"/>
      <c r="U43" s="147">
        <v>360</v>
      </c>
      <c r="V43" s="142">
        <v>260</v>
      </c>
      <c r="W43" s="138">
        <v>300</v>
      </c>
      <c r="X43" s="146"/>
      <c r="Y43" s="147"/>
      <c r="Z43" s="146">
        <v>295</v>
      </c>
      <c r="AA43" s="145">
        <v>305</v>
      </c>
      <c r="AB43" s="146">
        <v>245</v>
      </c>
      <c r="AC43" s="147">
        <v>275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180</v>
      </c>
      <c r="M46" s="138">
        <v>205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365</v>
      </c>
      <c r="C53" s="138">
        <v>400</v>
      </c>
      <c r="D53" s="146"/>
      <c r="E53" s="147"/>
      <c r="F53" s="146"/>
      <c r="G53" s="145"/>
      <c r="H53" s="146">
        <v>255</v>
      </c>
      <c r="I53" s="147">
        <v>320</v>
      </c>
      <c r="J53" s="146"/>
      <c r="K53" s="147"/>
      <c r="L53" s="142">
        <v>245</v>
      </c>
      <c r="M53" s="138">
        <v>2550</v>
      </c>
      <c r="N53" s="146"/>
      <c r="O53" s="147"/>
      <c r="P53" s="146"/>
      <c r="Q53" s="145"/>
      <c r="R53" s="146">
        <v>145</v>
      </c>
      <c r="S53" s="147">
        <v>162</v>
      </c>
      <c r="T53" s="146">
        <v>138</v>
      </c>
      <c r="U53" s="147">
        <v>149</v>
      </c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>
        <v>240</v>
      </c>
      <c r="D56" s="142"/>
      <c r="E56" s="139"/>
      <c r="F56" s="138"/>
      <c r="G56" s="138"/>
      <c r="H56" s="142">
        <v>125</v>
      </c>
      <c r="I56" s="139"/>
      <c r="J56" s="142">
        <v>128</v>
      </c>
      <c r="K56" s="139">
        <v>142</v>
      </c>
      <c r="L56" s="142">
        <v>180</v>
      </c>
      <c r="M56" s="138">
        <v>205</v>
      </c>
      <c r="N56" s="142"/>
      <c r="O56" s="139"/>
      <c r="P56" s="138"/>
      <c r="Q56" s="138"/>
      <c r="R56" s="142">
        <v>110</v>
      </c>
      <c r="S56" s="139">
        <v>150</v>
      </c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18</v>
      </c>
      <c r="C62" s="14"/>
      <c r="D62" s="7"/>
      <c r="E62" s="14"/>
      <c r="F62" s="104"/>
      <c r="G62" s="13" t="s">
        <v>19</v>
      </c>
      <c r="H62" s="14"/>
      <c r="I62" s="7"/>
      <c r="J62" s="14"/>
      <c r="K62" s="104"/>
      <c r="L62" s="13" t="s">
        <v>20</v>
      </c>
      <c r="M62" s="14"/>
      <c r="N62" s="7"/>
      <c r="O62" s="14"/>
      <c r="P62" s="104"/>
      <c r="Q62" s="13" t="s">
        <v>11</v>
      </c>
      <c r="R62" s="14"/>
      <c r="S62" s="7"/>
      <c r="T62" s="14"/>
      <c r="U62" s="104"/>
      <c r="V62" s="13" t="s">
        <v>22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37012</v>
      </c>
      <c r="B64" s="193">
        <v>200</v>
      </c>
      <c r="C64" s="194">
        <v>200</v>
      </c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37013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37014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37015</v>
      </c>
      <c r="B67" s="199">
        <v>175</v>
      </c>
      <c r="C67" s="200">
        <v>175</v>
      </c>
      <c r="D67" s="197">
        <v>115</v>
      </c>
      <c r="E67" s="197">
        <v>128</v>
      </c>
      <c r="F67" s="198">
        <v>160</v>
      </c>
      <c r="G67" s="196">
        <v>200</v>
      </c>
      <c r="H67" s="197">
        <v>200</v>
      </c>
      <c r="I67" s="197">
        <v>130</v>
      </c>
      <c r="J67" s="197">
        <v>155</v>
      </c>
      <c r="K67" s="198">
        <v>205</v>
      </c>
      <c r="L67" s="196">
        <v>250</v>
      </c>
      <c r="M67" s="197">
        <v>250</v>
      </c>
      <c r="N67" s="197">
        <v>195</v>
      </c>
      <c r="O67" s="197">
        <v>210</v>
      </c>
      <c r="P67" s="198">
        <v>205</v>
      </c>
      <c r="Q67" s="196">
        <v>260</v>
      </c>
      <c r="R67" s="197">
        <v>260</v>
      </c>
      <c r="S67" s="197">
        <v>197</v>
      </c>
      <c r="T67" s="197">
        <v>200</v>
      </c>
      <c r="U67" s="198">
        <v>212</v>
      </c>
      <c r="V67" s="196">
        <v>228</v>
      </c>
      <c r="W67" s="197">
        <v>232</v>
      </c>
      <c r="X67" s="197">
        <v>100</v>
      </c>
      <c r="Y67" s="197">
        <v>118</v>
      </c>
      <c r="Z67" s="198">
        <v>172</v>
      </c>
      <c r="AA67" s="196">
        <v>159</v>
      </c>
      <c r="AB67" s="197">
        <v>162</v>
      </c>
      <c r="AC67" s="197">
        <v>58</v>
      </c>
      <c r="AD67" s="197">
        <v>67</v>
      </c>
      <c r="AE67" s="198">
        <v>105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37016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37017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37018</v>
      </c>
      <c r="B70" s="196">
        <v>185</v>
      </c>
      <c r="C70" s="197">
        <v>185</v>
      </c>
      <c r="D70" s="197">
        <v>115</v>
      </c>
      <c r="E70" s="197">
        <v>135</v>
      </c>
      <c r="F70" s="198">
        <v>160</v>
      </c>
      <c r="G70" s="196">
        <v>210</v>
      </c>
      <c r="H70" s="197">
        <v>210</v>
      </c>
      <c r="I70" s="197">
        <v>125</v>
      </c>
      <c r="J70" s="197">
        <v>155</v>
      </c>
      <c r="K70" s="198">
        <v>205</v>
      </c>
      <c r="L70" s="196">
        <v>250</v>
      </c>
      <c r="M70" s="197">
        <v>250</v>
      </c>
      <c r="N70" s="197">
        <v>190</v>
      </c>
      <c r="O70" s="197">
        <v>200</v>
      </c>
      <c r="P70" s="198">
        <v>195</v>
      </c>
      <c r="Q70" s="196">
        <v>260</v>
      </c>
      <c r="R70" s="197">
        <v>260</v>
      </c>
      <c r="S70" s="197">
        <v>193</v>
      </c>
      <c r="T70" s="197">
        <v>192</v>
      </c>
      <c r="U70" s="198">
        <v>202</v>
      </c>
      <c r="V70" s="196">
        <v>228</v>
      </c>
      <c r="W70" s="197">
        <v>232</v>
      </c>
      <c r="X70" s="197">
        <v>103</v>
      </c>
      <c r="Y70" s="197">
        <v>110</v>
      </c>
      <c r="Z70" s="198">
        <v>170</v>
      </c>
      <c r="AA70" s="196">
        <v>159</v>
      </c>
      <c r="AB70" s="197">
        <v>162</v>
      </c>
      <c r="AC70" s="197">
        <v>58</v>
      </c>
      <c r="AD70" s="197">
        <v>67</v>
      </c>
      <c r="AE70" s="198">
        <v>105</v>
      </c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37019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37020</v>
      </c>
      <c r="B72" s="196">
        <v>240</v>
      </c>
      <c r="C72" s="197">
        <v>240</v>
      </c>
      <c r="D72" s="197">
        <v>120</v>
      </c>
      <c r="E72" s="197">
        <v>140</v>
      </c>
      <c r="F72" s="198">
        <v>170</v>
      </c>
      <c r="G72" s="196">
        <v>215</v>
      </c>
      <c r="H72" s="197">
        <v>215</v>
      </c>
      <c r="I72" s="197">
        <v>125</v>
      </c>
      <c r="J72" s="197">
        <v>155</v>
      </c>
      <c r="K72" s="198">
        <v>195</v>
      </c>
      <c r="L72" s="196">
        <v>235</v>
      </c>
      <c r="M72" s="197">
        <v>245</v>
      </c>
      <c r="N72" s="197">
        <v>180</v>
      </c>
      <c r="O72" s="197">
        <v>190</v>
      </c>
      <c r="P72" s="198">
        <v>195</v>
      </c>
      <c r="Q72" s="196">
        <v>248</v>
      </c>
      <c r="R72" s="197">
        <v>255</v>
      </c>
      <c r="S72" s="197">
        <v>177</v>
      </c>
      <c r="T72" s="197">
        <v>178</v>
      </c>
      <c r="U72" s="198">
        <v>202</v>
      </c>
      <c r="V72" s="196">
        <v>217</v>
      </c>
      <c r="W72" s="197">
        <v>230</v>
      </c>
      <c r="X72" s="197">
        <v>102</v>
      </c>
      <c r="Y72" s="197">
        <v>105</v>
      </c>
      <c r="Z72" s="198">
        <v>165</v>
      </c>
      <c r="AA72" s="196">
        <v>159</v>
      </c>
      <c r="AB72" s="197">
        <v>162</v>
      </c>
      <c r="AC72" s="197">
        <v>58</v>
      </c>
      <c r="AD72" s="197">
        <v>60</v>
      </c>
      <c r="AE72" s="198">
        <v>105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37021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37022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37023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37024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37025</v>
      </c>
      <c r="B77" s="196">
        <v>200</v>
      </c>
      <c r="C77" s="197">
        <v>200</v>
      </c>
      <c r="D77" s="197">
        <v>100</v>
      </c>
      <c r="E77" s="197">
        <v>120</v>
      </c>
      <c r="F77" s="198">
        <v>170</v>
      </c>
      <c r="G77" s="196">
        <v>200</v>
      </c>
      <c r="H77" s="197">
        <v>200</v>
      </c>
      <c r="I77" s="197">
        <v>115</v>
      </c>
      <c r="J77" s="197">
        <v>125</v>
      </c>
      <c r="K77" s="198">
        <v>190</v>
      </c>
      <c r="L77" s="196">
        <v>230</v>
      </c>
      <c r="M77" s="197">
        <v>240</v>
      </c>
      <c r="N77" s="197">
        <v>155</v>
      </c>
      <c r="O77" s="197">
        <v>190</v>
      </c>
      <c r="P77" s="198">
        <v>185</v>
      </c>
      <c r="Q77" s="196">
        <v>243</v>
      </c>
      <c r="R77" s="197">
        <v>252</v>
      </c>
      <c r="S77" s="197">
        <v>157</v>
      </c>
      <c r="T77" s="197">
        <v>173</v>
      </c>
      <c r="U77" s="198">
        <v>198</v>
      </c>
      <c r="V77" s="196">
        <v>217</v>
      </c>
      <c r="W77" s="197">
        <v>230</v>
      </c>
      <c r="X77" s="197">
        <v>97</v>
      </c>
      <c r="Y77" s="197">
        <v>100</v>
      </c>
      <c r="Z77" s="198">
        <v>155</v>
      </c>
      <c r="AA77" s="196">
        <v>159</v>
      </c>
      <c r="AB77" s="197">
        <v>162</v>
      </c>
      <c r="AC77" s="197">
        <v>55</v>
      </c>
      <c r="AD77" s="197">
        <v>58</v>
      </c>
      <c r="AE77" s="198">
        <v>100</v>
      </c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37026</v>
      </c>
      <c r="B78" s="196">
        <v>142</v>
      </c>
      <c r="C78" s="197">
        <v>142</v>
      </c>
      <c r="D78" s="197">
        <v>75</v>
      </c>
      <c r="E78" s="197">
        <v>90</v>
      </c>
      <c r="F78" s="198">
        <v>145</v>
      </c>
      <c r="G78" s="196">
        <v>195</v>
      </c>
      <c r="H78" s="197">
        <v>195</v>
      </c>
      <c r="I78" s="197">
        <v>105</v>
      </c>
      <c r="J78" s="197">
        <v>71</v>
      </c>
      <c r="K78" s="198">
        <v>190</v>
      </c>
      <c r="L78" s="196">
        <v>205</v>
      </c>
      <c r="M78" s="197">
        <v>240</v>
      </c>
      <c r="N78" s="197">
        <v>140</v>
      </c>
      <c r="O78" s="197">
        <v>170</v>
      </c>
      <c r="P78" s="198">
        <v>185</v>
      </c>
      <c r="Q78" s="196">
        <v>212</v>
      </c>
      <c r="R78" s="197">
        <v>252</v>
      </c>
      <c r="S78" s="197">
        <v>143</v>
      </c>
      <c r="T78" s="197">
        <v>160</v>
      </c>
      <c r="U78" s="198">
        <v>198</v>
      </c>
      <c r="V78" s="196">
        <v>203</v>
      </c>
      <c r="W78" s="197">
        <v>230</v>
      </c>
      <c r="X78" s="197">
        <v>87</v>
      </c>
      <c r="Y78" s="197">
        <v>90</v>
      </c>
      <c r="Z78" s="198">
        <v>128</v>
      </c>
      <c r="AA78" s="196">
        <v>153</v>
      </c>
      <c r="AB78" s="197">
        <v>159</v>
      </c>
      <c r="AC78" s="197">
        <v>50</v>
      </c>
      <c r="AD78" s="197">
        <v>58</v>
      </c>
      <c r="AE78" s="198">
        <v>90</v>
      </c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37027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37028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37029</v>
      </c>
      <c r="B81" s="196">
        <v>170</v>
      </c>
      <c r="C81" s="197">
        <v>170</v>
      </c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37030</v>
      </c>
      <c r="B82" s="196">
        <v>185</v>
      </c>
      <c r="C82" s="197">
        <v>185</v>
      </c>
      <c r="D82" s="197">
        <v>90</v>
      </c>
      <c r="E82" s="197">
        <v>105</v>
      </c>
      <c r="F82" s="198">
        <v>150</v>
      </c>
      <c r="G82" s="196">
        <v>200</v>
      </c>
      <c r="H82" s="197">
        <v>200</v>
      </c>
      <c r="I82" s="197">
        <v>115</v>
      </c>
      <c r="J82" s="197">
        <v>115</v>
      </c>
      <c r="K82" s="198">
        <v>170</v>
      </c>
      <c r="L82" s="196">
        <v>205</v>
      </c>
      <c r="M82" s="197">
        <v>230</v>
      </c>
      <c r="N82" s="197">
        <v>145</v>
      </c>
      <c r="O82" s="197">
        <v>135</v>
      </c>
      <c r="P82" s="198">
        <v>175</v>
      </c>
      <c r="Q82" s="196">
        <v>208</v>
      </c>
      <c r="R82" s="197">
        <v>235</v>
      </c>
      <c r="S82" s="197">
        <v>148</v>
      </c>
      <c r="T82" s="197">
        <v>137</v>
      </c>
      <c r="U82" s="198">
        <v>165</v>
      </c>
      <c r="V82" s="196">
        <v>197</v>
      </c>
      <c r="W82" s="197">
        <v>205</v>
      </c>
      <c r="X82" s="197">
        <v>87</v>
      </c>
      <c r="Y82" s="197">
        <v>90</v>
      </c>
      <c r="Z82" s="198">
        <v>128</v>
      </c>
      <c r="AA82" s="196">
        <v>140</v>
      </c>
      <c r="AB82" s="197">
        <v>136</v>
      </c>
      <c r="AC82" s="197">
        <v>50</v>
      </c>
      <c r="AD82" s="197">
        <v>52</v>
      </c>
      <c r="AE82" s="198">
        <v>82</v>
      </c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37031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37032</v>
      </c>
      <c r="B84" s="196">
        <v>185</v>
      </c>
      <c r="C84" s="197">
        <v>185</v>
      </c>
      <c r="D84" s="197"/>
      <c r="E84" s="197"/>
      <c r="F84" s="198">
        <v>150</v>
      </c>
      <c r="G84" s="196">
        <v>190</v>
      </c>
      <c r="H84" s="197">
        <v>190</v>
      </c>
      <c r="I84" s="197">
        <v>110</v>
      </c>
      <c r="J84" s="197"/>
      <c r="K84" s="198">
        <v>163</v>
      </c>
      <c r="L84" s="196">
        <v>215</v>
      </c>
      <c r="M84" s="197">
        <v>225</v>
      </c>
      <c r="N84" s="197">
        <v>140</v>
      </c>
      <c r="O84" s="197"/>
      <c r="P84" s="198">
        <v>170</v>
      </c>
      <c r="Q84" s="196">
        <v>218</v>
      </c>
      <c r="R84" s="197">
        <v>230</v>
      </c>
      <c r="S84" s="197">
        <v>145</v>
      </c>
      <c r="T84" s="197"/>
      <c r="U84" s="198">
        <v>163</v>
      </c>
      <c r="V84" s="196">
        <v>187</v>
      </c>
      <c r="W84" s="197">
        <v>185</v>
      </c>
      <c r="X84" s="197">
        <v>80</v>
      </c>
      <c r="Y84" s="197"/>
      <c r="Z84" s="198">
        <v>128</v>
      </c>
      <c r="AA84" s="196">
        <v>140</v>
      </c>
      <c r="AB84" s="197">
        <v>136</v>
      </c>
      <c r="AC84" s="197">
        <v>50</v>
      </c>
      <c r="AD84" s="197">
        <v>52</v>
      </c>
      <c r="AE84" s="198">
        <v>82</v>
      </c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37033</v>
      </c>
      <c r="B85" s="196">
        <v>185</v>
      </c>
      <c r="C85" s="197">
        <v>185</v>
      </c>
      <c r="D85" s="197">
        <v>100</v>
      </c>
      <c r="E85" s="197">
        <v>120</v>
      </c>
      <c r="F85" s="198">
        <v>170</v>
      </c>
      <c r="G85" s="196">
        <v>190</v>
      </c>
      <c r="H85" s="197">
        <v>190</v>
      </c>
      <c r="I85" s="197">
        <v>95</v>
      </c>
      <c r="J85" s="197">
        <v>105</v>
      </c>
      <c r="K85" s="198">
        <v>165</v>
      </c>
      <c r="L85" s="196">
        <v>210</v>
      </c>
      <c r="M85" s="197">
        <v>225</v>
      </c>
      <c r="N85" s="197">
        <v>125</v>
      </c>
      <c r="O85" s="197">
        <v>135</v>
      </c>
      <c r="P85" s="198">
        <v>170</v>
      </c>
      <c r="Q85" s="196">
        <v>215</v>
      </c>
      <c r="R85" s="197">
        <v>230</v>
      </c>
      <c r="S85" s="197">
        <v>125</v>
      </c>
      <c r="T85" s="197">
        <v>137</v>
      </c>
      <c r="U85" s="198">
        <v>163</v>
      </c>
      <c r="V85" s="196">
        <v>187</v>
      </c>
      <c r="W85" s="197">
        <v>185</v>
      </c>
      <c r="X85" s="197">
        <v>82</v>
      </c>
      <c r="Y85" s="197">
        <v>90</v>
      </c>
      <c r="Z85" s="198">
        <v>124</v>
      </c>
      <c r="AA85" s="196">
        <v>132</v>
      </c>
      <c r="AB85" s="197">
        <v>131</v>
      </c>
      <c r="AC85" s="197">
        <v>50</v>
      </c>
      <c r="AD85" s="197">
        <v>55</v>
      </c>
      <c r="AE85" s="198">
        <v>82</v>
      </c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37034</v>
      </c>
      <c r="B86" s="196">
        <v>165</v>
      </c>
      <c r="C86" s="197">
        <v>165</v>
      </c>
      <c r="D86" s="197">
        <v>100</v>
      </c>
      <c r="E86" s="197">
        <v>120</v>
      </c>
      <c r="F86" s="198">
        <v>170</v>
      </c>
      <c r="G86" s="196">
        <v>185</v>
      </c>
      <c r="H86" s="197">
        <v>185</v>
      </c>
      <c r="I86" s="197">
        <v>95</v>
      </c>
      <c r="J86" s="197">
        <v>105</v>
      </c>
      <c r="K86" s="198">
        <v>180</v>
      </c>
      <c r="L86" s="196">
        <v>210</v>
      </c>
      <c r="M86" s="197">
        <v>215</v>
      </c>
      <c r="N86" s="197">
        <v>125</v>
      </c>
      <c r="O86" s="197">
        <v>135</v>
      </c>
      <c r="P86" s="198">
        <v>170</v>
      </c>
      <c r="Q86" s="196">
        <v>215</v>
      </c>
      <c r="R86" s="197">
        <v>223</v>
      </c>
      <c r="S86" s="197">
        <v>125</v>
      </c>
      <c r="T86" s="197">
        <v>137</v>
      </c>
      <c r="U86" s="198">
        <v>163</v>
      </c>
      <c r="V86" s="196">
        <v>187</v>
      </c>
      <c r="W86" s="197">
        <v>183</v>
      </c>
      <c r="X86" s="197">
        <v>82</v>
      </c>
      <c r="Y86" s="197">
        <v>90</v>
      </c>
      <c r="Z86" s="198">
        <v>124</v>
      </c>
      <c r="AA86" s="196">
        <v>130</v>
      </c>
      <c r="AB86" s="197">
        <v>129</v>
      </c>
      <c r="AC86" s="197">
        <v>50</v>
      </c>
      <c r="AD86" s="197">
        <v>55</v>
      </c>
      <c r="AE86" s="198">
        <v>82</v>
      </c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37035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37036</v>
      </c>
      <c r="B88" s="196"/>
      <c r="C88" s="197"/>
      <c r="D88" s="197"/>
      <c r="E88" s="197"/>
      <c r="F88" s="198"/>
      <c r="G88" s="196">
        <v>150</v>
      </c>
      <c r="H88" s="197">
        <v>155</v>
      </c>
      <c r="I88" s="197">
        <v>90</v>
      </c>
      <c r="J88" s="197">
        <v>95</v>
      </c>
      <c r="K88" s="198">
        <v>136</v>
      </c>
      <c r="L88" s="196">
        <v>190</v>
      </c>
      <c r="M88" s="197">
        <v>195</v>
      </c>
      <c r="N88" s="197">
        <v>125</v>
      </c>
      <c r="O88" s="197">
        <v>125</v>
      </c>
      <c r="P88" s="198">
        <v>155</v>
      </c>
      <c r="Q88" s="196">
        <v>202</v>
      </c>
      <c r="R88" s="197">
        <v>205</v>
      </c>
      <c r="S88" s="197">
        <v>125</v>
      </c>
      <c r="T88" s="197">
        <v>133</v>
      </c>
      <c r="U88" s="198">
        <v>153</v>
      </c>
      <c r="V88" s="196">
        <v>185</v>
      </c>
      <c r="W88" s="197">
        <v>183</v>
      </c>
      <c r="X88" s="197">
        <v>82</v>
      </c>
      <c r="Y88" s="197">
        <v>86</v>
      </c>
      <c r="Z88" s="198">
        <v>118</v>
      </c>
      <c r="AA88" s="196">
        <v>118</v>
      </c>
      <c r="AB88" s="197">
        <v>127</v>
      </c>
      <c r="AC88" s="197">
        <v>50</v>
      </c>
      <c r="AD88" s="197">
        <v>58</v>
      </c>
      <c r="AE88" s="198">
        <v>79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37037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37038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37039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37040</v>
      </c>
      <c r="B92" s="196"/>
      <c r="C92" s="197"/>
      <c r="D92" s="197"/>
      <c r="E92" s="197"/>
      <c r="F92" s="198"/>
      <c r="G92" s="196">
        <v>140</v>
      </c>
      <c r="H92" s="197">
        <v>140</v>
      </c>
      <c r="I92" s="197">
        <v>80</v>
      </c>
      <c r="J92" s="197">
        <v>62</v>
      </c>
      <c r="K92" s="198">
        <v>150</v>
      </c>
      <c r="L92" s="196">
        <v>185</v>
      </c>
      <c r="M92" s="197">
        <v>175</v>
      </c>
      <c r="N92" s="197">
        <v>115</v>
      </c>
      <c r="O92" s="197">
        <v>125</v>
      </c>
      <c r="P92" s="198">
        <v>145</v>
      </c>
      <c r="Q92" s="196">
        <v>192</v>
      </c>
      <c r="R92" s="197">
        <v>188</v>
      </c>
      <c r="S92" s="197">
        <v>115</v>
      </c>
      <c r="T92" s="197">
        <v>122</v>
      </c>
      <c r="U92" s="198">
        <v>147</v>
      </c>
      <c r="V92" s="196">
        <v>175</v>
      </c>
      <c r="W92" s="197">
        <v>172</v>
      </c>
      <c r="X92" s="197">
        <v>77</v>
      </c>
      <c r="Y92" s="197">
        <v>80</v>
      </c>
      <c r="Z92" s="198">
        <v>108</v>
      </c>
      <c r="AA92" s="196">
        <v>112</v>
      </c>
      <c r="AB92" s="197">
        <v>118</v>
      </c>
      <c r="AC92" s="197">
        <v>50</v>
      </c>
      <c r="AD92" s="197">
        <v>52</v>
      </c>
      <c r="AE92" s="198">
        <v>66</v>
      </c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37041</v>
      </c>
      <c r="B93" s="196"/>
      <c r="C93" s="197"/>
      <c r="D93" s="197"/>
      <c r="E93" s="197"/>
      <c r="F93" s="198"/>
      <c r="G93" s="196">
        <v>130</v>
      </c>
      <c r="H93" s="197">
        <v>130</v>
      </c>
      <c r="I93" s="197">
        <v>60</v>
      </c>
      <c r="J93" s="197">
        <v>80</v>
      </c>
      <c r="K93" s="198">
        <v>130</v>
      </c>
      <c r="L93" s="196">
        <v>170</v>
      </c>
      <c r="M93" s="197">
        <v>173</v>
      </c>
      <c r="N93" s="197">
        <v>100</v>
      </c>
      <c r="O93" s="197">
        <v>117</v>
      </c>
      <c r="P93" s="198">
        <v>133</v>
      </c>
      <c r="Q93" s="196">
        <v>175</v>
      </c>
      <c r="R93" s="197">
        <v>173</v>
      </c>
      <c r="S93" s="197">
        <v>100</v>
      </c>
      <c r="T93" s="197">
        <v>117</v>
      </c>
      <c r="U93" s="198">
        <v>133</v>
      </c>
      <c r="V93" s="196">
        <v>148</v>
      </c>
      <c r="W93" s="197">
        <v>147</v>
      </c>
      <c r="X93" s="197">
        <v>70</v>
      </c>
      <c r="Y93" s="197">
        <v>81</v>
      </c>
      <c r="Z93" s="198">
        <v>100</v>
      </c>
      <c r="AA93" s="196">
        <v>112</v>
      </c>
      <c r="AB93" s="197">
        <v>114</v>
      </c>
      <c r="AC93" s="197">
        <v>42</v>
      </c>
      <c r="AD93" s="197">
        <v>52</v>
      </c>
      <c r="AE93" s="198">
        <v>66</v>
      </c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37042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24">AVERAGE(B64:B94)</f>
        <v>184.72727272727272</v>
      </c>
      <c r="C96" s="83">
        <f t="shared" si="24"/>
        <v>184.72727272727272</v>
      </c>
      <c r="D96" s="83">
        <f t="shared" si="24"/>
        <v>101.875</v>
      </c>
      <c r="E96" s="83">
        <f t="shared" si="24"/>
        <v>119.75</v>
      </c>
      <c r="F96" s="83">
        <f t="shared" si="24"/>
        <v>160.55555555555554</v>
      </c>
      <c r="G96" s="83">
        <f t="shared" si="24"/>
        <v>183.75</v>
      </c>
      <c r="H96" s="83">
        <f t="shared" si="24"/>
        <v>184.16666666666666</v>
      </c>
      <c r="I96" s="83">
        <f t="shared" si="24"/>
        <v>103.75</v>
      </c>
      <c r="J96" s="83">
        <f t="shared" si="24"/>
        <v>111.18181818181819</v>
      </c>
      <c r="K96" s="83">
        <f t="shared" si="24"/>
        <v>173.25</v>
      </c>
      <c r="L96" s="83">
        <f t="shared" si="24"/>
        <v>212.91666666666666</v>
      </c>
      <c r="M96" s="83">
        <f t="shared" si="24"/>
        <v>221.91666666666666</v>
      </c>
      <c r="N96" s="83">
        <f t="shared" si="24"/>
        <v>144.58333333333334</v>
      </c>
      <c r="O96" s="83">
        <f t="shared" si="24"/>
        <v>157.45454545454547</v>
      </c>
      <c r="P96" s="83">
        <f t="shared" si="24"/>
        <v>173.58333333333334</v>
      </c>
      <c r="Q96" s="83">
        <f t="shared" si="24"/>
        <v>220.66666666666666</v>
      </c>
      <c r="R96" s="83">
        <f t="shared" si="24"/>
        <v>230.25</v>
      </c>
      <c r="S96" s="83">
        <f t="shared" si="24"/>
        <v>145.83333333333334</v>
      </c>
      <c r="T96" s="83">
        <f t="shared" si="24"/>
        <v>153.27272727272728</v>
      </c>
      <c r="U96" s="83">
        <f t="shared" si="24"/>
        <v>174.91666666666666</v>
      </c>
      <c r="V96" s="83">
        <f t="shared" si="24"/>
        <v>196.58333333333334</v>
      </c>
      <c r="W96" s="83">
        <f t="shared" si="24"/>
        <v>201.16666666666666</v>
      </c>
      <c r="X96" s="83">
        <f t="shared" si="24"/>
        <v>87.416666666666671</v>
      </c>
      <c r="Y96" s="83">
        <f t="shared" si="24"/>
        <v>94.545454545454547</v>
      </c>
      <c r="Z96" s="83">
        <f t="shared" si="24"/>
        <v>135</v>
      </c>
      <c r="AA96" s="83">
        <f t="shared" si="24"/>
        <v>139.41666666666666</v>
      </c>
      <c r="AB96" s="83">
        <f t="shared" si="24"/>
        <v>141.5</v>
      </c>
      <c r="AC96" s="83">
        <f t="shared" si="24"/>
        <v>51.75</v>
      </c>
      <c r="AD96" s="83">
        <f t="shared" si="24"/>
        <v>57.166666666666664</v>
      </c>
      <c r="AE96" s="83">
        <f t="shared" si="24"/>
        <v>87</v>
      </c>
      <c r="AF96" s="83" t="e">
        <f t="shared" si="24"/>
        <v>#DIV/0!</v>
      </c>
      <c r="AG96" s="83" t="e">
        <f t="shared" si="24"/>
        <v>#DIV/0!</v>
      </c>
      <c r="AH96" s="83" t="e">
        <f t="shared" si="24"/>
        <v>#DIV/0!</v>
      </c>
      <c r="AI96" s="83" t="e">
        <f t="shared" si="24"/>
        <v>#DIV/0!</v>
      </c>
      <c r="AJ96" s="83" t="e">
        <f t="shared" si="24"/>
        <v>#DIV/0!</v>
      </c>
      <c r="AK96" s="83" t="e">
        <f t="shared" si="24"/>
        <v>#DIV/0!</v>
      </c>
      <c r="AL96" s="83" t="e">
        <f t="shared" si="24"/>
        <v>#DIV/0!</v>
      </c>
      <c r="AM96" s="83" t="e">
        <f t="shared" si="24"/>
        <v>#DIV/0!</v>
      </c>
      <c r="AN96" s="83" t="e">
        <f t="shared" si="24"/>
        <v>#DIV/0!</v>
      </c>
      <c r="AO96" s="83" t="e">
        <f t="shared" si="24"/>
        <v>#DIV/0!</v>
      </c>
    </row>
    <row r="97" spans="2:41" x14ac:dyDescent="0.2">
      <c r="B97" s="83">
        <f t="shared" ref="B97:AO97" si="25">MIN(B64:B94)</f>
        <v>142</v>
      </c>
      <c r="C97" s="83">
        <f t="shared" si="25"/>
        <v>142</v>
      </c>
      <c r="D97" s="83">
        <f t="shared" si="25"/>
        <v>75</v>
      </c>
      <c r="E97" s="83">
        <f t="shared" si="25"/>
        <v>90</v>
      </c>
      <c r="F97" s="83">
        <f t="shared" si="25"/>
        <v>145</v>
      </c>
      <c r="G97" s="83">
        <f t="shared" si="25"/>
        <v>130</v>
      </c>
      <c r="H97" s="83">
        <f t="shared" si="25"/>
        <v>130</v>
      </c>
      <c r="I97" s="83">
        <f t="shared" si="25"/>
        <v>60</v>
      </c>
      <c r="J97" s="83">
        <f t="shared" si="25"/>
        <v>62</v>
      </c>
      <c r="K97" s="83">
        <f t="shared" si="25"/>
        <v>130</v>
      </c>
      <c r="L97" s="83">
        <f t="shared" si="25"/>
        <v>170</v>
      </c>
      <c r="M97" s="83">
        <f t="shared" si="25"/>
        <v>173</v>
      </c>
      <c r="N97" s="83">
        <f t="shared" si="25"/>
        <v>100</v>
      </c>
      <c r="O97" s="83">
        <f t="shared" si="25"/>
        <v>117</v>
      </c>
      <c r="P97" s="83">
        <f t="shared" si="25"/>
        <v>133</v>
      </c>
      <c r="Q97" s="83">
        <f t="shared" si="25"/>
        <v>175</v>
      </c>
      <c r="R97" s="83">
        <f t="shared" si="25"/>
        <v>173</v>
      </c>
      <c r="S97" s="83">
        <f t="shared" si="25"/>
        <v>100</v>
      </c>
      <c r="T97" s="83">
        <f t="shared" si="25"/>
        <v>117</v>
      </c>
      <c r="U97" s="83">
        <f t="shared" si="25"/>
        <v>133</v>
      </c>
      <c r="V97" s="83">
        <f t="shared" si="25"/>
        <v>148</v>
      </c>
      <c r="W97" s="83">
        <f t="shared" si="25"/>
        <v>147</v>
      </c>
      <c r="X97" s="83">
        <f t="shared" si="25"/>
        <v>70</v>
      </c>
      <c r="Y97" s="83">
        <f t="shared" si="25"/>
        <v>80</v>
      </c>
      <c r="Z97" s="83">
        <f t="shared" si="25"/>
        <v>100</v>
      </c>
      <c r="AA97" s="83">
        <f t="shared" si="25"/>
        <v>112</v>
      </c>
      <c r="AB97" s="83">
        <f t="shared" si="25"/>
        <v>114</v>
      </c>
      <c r="AC97" s="83">
        <f t="shared" si="25"/>
        <v>42</v>
      </c>
      <c r="AD97" s="83">
        <f t="shared" si="25"/>
        <v>52</v>
      </c>
      <c r="AE97" s="83">
        <f t="shared" si="25"/>
        <v>66</v>
      </c>
      <c r="AF97" s="83">
        <f t="shared" si="25"/>
        <v>0</v>
      </c>
      <c r="AG97" s="83">
        <f t="shared" si="25"/>
        <v>0</v>
      </c>
      <c r="AH97" s="83">
        <f t="shared" si="25"/>
        <v>0</v>
      </c>
      <c r="AI97" s="83">
        <f t="shared" si="25"/>
        <v>0</v>
      </c>
      <c r="AJ97" s="83">
        <f t="shared" si="25"/>
        <v>0</v>
      </c>
      <c r="AK97" s="83">
        <f t="shared" si="25"/>
        <v>0</v>
      </c>
      <c r="AL97" s="83">
        <f t="shared" si="25"/>
        <v>0</v>
      </c>
      <c r="AM97" s="83">
        <f t="shared" si="25"/>
        <v>0</v>
      </c>
      <c r="AN97" s="83">
        <f t="shared" si="25"/>
        <v>0</v>
      </c>
      <c r="AO97" s="83">
        <f t="shared" si="25"/>
        <v>0</v>
      </c>
    </row>
    <row r="98" spans="2:41" x14ac:dyDescent="0.2">
      <c r="B98" s="83">
        <f t="shared" ref="B98:AO98" si="26">MAX(B64:B94)</f>
        <v>240</v>
      </c>
      <c r="C98" s="83">
        <f t="shared" si="26"/>
        <v>240</v>
      </c>
      <c r="D98" s="83">
        <f t="shared" si="26"/>
        <v>120</v>
      </c>
      <c r="E98" s="83">
        <f t="shared" si="26"/>
        <v>140</v>
      </c>
      <c r="F98" s="83">
        <f t="shared" si="26"/>
        <v>170</v>
      </c>
      <c r="G98" s="83">
        <f t="shared" si="26"/>
        <v>215</v>
      </c>
      <c r="H98" s="83">
        <f t="shared" si="26"/>
        <v>215</v>
      </c>
      <c r="I98" s="83">
        <f t="shared" si="26"/>
        <v>130</v>
      </c>
      <c r="J98" s="83">
        <f t="shared" si="26"/>
        <v>155</v>
      </c>
      <c r="K98" s="83">
        <f t="shared" si="26"/>
        <v>205</v>
      </c>
      <c r="L98" s="83">
        <f t="shared" si="26"/>
        <v>250</v>
      </c>
      <c r="M98" s="83">
        <f t="shared" si="26"/>
        <v>250</v>
      </c>
      <c r="N98" s="83">
        <f t="shared" si="26"/>
        <v>195</v>
      </c>
      <c r="O98" s="83">
        <f t="shared" si="26"/>
        <v>210</v>
      </c>
      <c r="P98" s="83">
        <f t="shared" si="26"/>
        <v>205</v>
      </c>
      <c r="Q98" s="83">
        <f t="shared" si="26"/>
        <v>260</v>
      </c>
      <c r="R98" s="83">
        <f t="shared" si="26"/>
        <v>260</v>
      </c>
      <c r="S98" s="83">
        <f t="shared" si="26"/>
        <v>197</v>
      </c>
      <c r="T98" s="83">
        <f t="shared" si="26"/>
        <v>200</v>
      </c>
      <c r="U98" s="83">
        <f t="shared" si="26"/>
        <v>212</v>
      </c>
      <c r="V98" s="83">
        <f t="shared" si="26"/>
        <v>228</v>
      </c>
      <c r="W98" s="83">
        <f t="shared" si="26"/>
        <v>232</v>
      </c>
      <c r="X98" s="83">
        <f t="shared" si="26"/>
        <v>103</v>
      </c>
      <c r="Y98" s="83">
        <f t="shared" si="26"/>
        <v>118</v>
      </c>
      <c r="Z98" s="83">
        <f t="shared" si="26"/>
        <v>172</v>
      </c>
      <c r="AA98" s="83">
        <f t="shared" si="26"/>
        <v>159</v>
      </c>
      <c r="AB98" s="83">
        <f t="shared" si="26"/>
        <v>162</v>
      </c>
      <c r="AC98" s="83">
        <f t="shared" si="26"/>
        <v>58</v>
      </c>
      <c r="AD98" s="83">
        <f t="shared" si="26"/>
        <v>67</v>
      </c>
      <c r="AE98" s="83">
        <f t="shared" si="26"/>
        <v>105</v>
      </c>
      <c r="AF98" s="83">
        <f t="shared" si="26"/>
        <v>0</v>
      </c>
      <c r="AG98" s="83">
        <f t="shared" si="26"/>
        <v>0</v>
      </c>
      <c r="AH98" s="83">
        <f t="shared" si="26"/>
        <v>0</v>
      </c>
      <c r="AI98" s="83">
        <f t="shared" si="26"/>
        <v>0</v>
      </c>
      <c r="AJ98" s="83">
        <f t="shared" si="26"/>
        <v>0</v>
      </c>
      <c r="AK98" s="83">
        <f t="shared" si="26"/>
        <v>0</v>
      </c>
      <c r="AL98" s="83">
        <f t="shared" si="26"/>
        <v>0</v>
      </c>
      <c r="AM98" s="83">
        <f t="shared" si="26"/>
        <v>0</v>
      </c>
      <c r="AN98" s="83">
        <f t="shared" si="26"/>
        <v>0</v>
      </c>
      <c r="AO98" s="83">
        <f t="shared" si="2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L1" zoomScale="65" workbookViewId="0">
      <selection activeCell="AJ21" sqref="AJ2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15</v>
      </c>
      <c r="T2" s="7"/>
      <c r="U2" s="14"/>
      <c r="V2" s="14"/>
      <c r="W2" s="14"/>
      <c r="X2" s="13" t="s">
        <v>18</v>
      </c>
      <c r="Y2" s="14"/>
      <c r="Z2" s="7"/>
      <c r="AA2" s="14"/>
      <c r="AB2" s="104"/>
      <c r="AC2" s="13" t="s">
        <v>19</v>
      </c>
      <c r="AD2" s="14"/>
      <c r="AE2" s="7"/>
      <c r="AF2" s="14"/>
      <c r="AG2" s="104"/>
      <c r="AH2" s="13" t="s">
        <v>58</v>
      </c>
      <c r="AI2" s="14"/>
      <c r="AJ2" s="7"/>
      <c r="AK2" s="14"/>
      <c r="AL2" s="104"/>
      <c r="AM2" s="13" t="s">
        <v>466</v>
      </c>
      <c r="AN2" s="14"/>
      <c r="AO2" s="7"/>
      <c r="AP2" s="14"/>
      <c r="AQ2" s="104"/>
      <c r="AR2" s="13" t="s">
        <v>499</v>
      </c>
      <c r="AS2" s="14"/>
      <c r="AT2" s="7"/>
      <c r="AU2" s="14"/>
      <c r="AV2" s="104"/>
      <c r="AW2" s="13"/>
      <c r="AX2" s="14"/>
      <c r="AY2" s="7"/>
      <c r="AZ2" s="14"/>
      <c r="BA2" s="104"/>
      <c r="BB2" s="13"/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36982</v>
      </c>
      <c r="B4" s="216"/>
      <c r="C4" s="217">
        <v>226</v>
      </c>
      <c r="D4" s="216"/>
      <c r="E4" s="218">
        <v>220</v>
      </c>
      <c r="F4" s="216"/>
      <c r="G4" s="216"/>
      <c r="H4" s="226">
        <v>134</v>
      </c>
      <c r="I4" s="210"/>
      <c r="J4" s="210">
        <v>134</v>
      </c>
      <c r="K4" s="210"/>
      <c r="L4" s="210">
        <v>142</v>
      </c>
      <c r="M4" s="237"/>
      <c r="N4" s="237"/>
      <c r="O4" s="237"/>
      <c r="P4" s="237"/>
      <c r="Q4" s="237"/>
      <c r="R4" s="236">
        <f t="shared" ref="R4:R34" si="0">A4</f>
        <v>36982</v>
      </c>
      <c r="S4" s="193"/>
      <c r="T4" s="194"/>
      <c r="U4" s="194"/>
      <c r="V4" s="194"/>
      <c r="W4" s="195"/>
      <c r="X4" s="193"/>
      <c r="Y4" s="194"/>
      <c r="Z4" s="194"/>
      <c r="AA4" s="194"/>
      <c r="AB4" s="195"/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/>
      <c r="AN4" s="194"/>
      <c r="AO4" s="194"/>
      <c r="AP4" s="194"/>
      <c r="AQ4" s="195"/>
      <c r="AR4" s="193"/>
      <c r="AS4" s="194"/>
      <c r="AT4" s="194"/>
      <c r="AU4" s="194"/>
      <c r="AV4" s="195"/>
      <c r="AW4" s="193"/>
      <c r="AX4" s="194"/>
      <c r="AY4" s="194"/>
      <c r="AZ4" s="194"/>
      <c r="BA4" s="195"/>
      <c r="BB4" s="193"/>
      <c r="BC4" s="194"/>
      <c r="BD4" s="194"/>
      <c r="BE4" s="194"/>
      <c r="BF4" s="195"/>
      <c r="BG4" s="102">
        <f t="shared" ref="BG4:BG34" si="1">A4</f>
        <v>36982</v>
      </c>
      <c r="BH4">
        <v>49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36983</v>
      </c>
      <c r="B5" s="216">
        <v>275</v>
      </c>
      <c r="C5" s="217">
        <v>226</v>
      </c>
      <c r="D5" s="216">
        <v>276</v>
      </c>
      <c r="E5" s="218">
        <v>220</v>
      </c>
      <c r="F5" s="219"/>
      <c r="G5" s="216">
        <v>234</v>
      </c>
      <c r="H5" s="218">
        <v>134</v>
      </c>
      <c r="I5" s="211">
        <v>225</v>
      </c>
      <c r="J5" s="211">
        <v>134</v>
      </c>
      <c r="K5" s="211">
        <v>229</v>
      </c>
      <c r="L5" s="211">
        <v>142</v>
      </c>
      <c r="M5" s="238">
        <f t="shared" ref="M5:M10" si="8">+B5-D5</f>
        <v>-1</v>
      </c>
      <c r="N5" s="238">
        <f t="shared" ref="N5:N10" si="9">+B5-K5</f>
        <v>46</v>
      </c>
      <c r="O5" s="238">
        <f t="shared" ref="O5:O10" si="10">+G5-I5</f>
        <v>9</v>
      </c>
      <c r="P5" s="238">
        <f t="shared" ref="P5:P10" si="11">+K5-I5</f>
        <v>4</v>
      </c>
      <c r="Q5" s="238">
        <f t="shared" ref="Q5:Q10" si="12">+B5-G5</f>
        <v>41</v>
      </c>
      <c r="R5" s="236">
        <f t="shared" si="0"/>
        <v>36983</v>
      </c>
      <c r="S5" s="196">
        <v>325</v>
      </c>
      <c r="T5" s="197">
        <v>325</v>
      </c>
      <c r="U5" s="197">
        <v>260</v>
      </c>
      <c r="V5" s="197">
        <v>258</v>
      </c>
      <c r="W5" s="198">
        <v>270</v>
      </c>
      <c r="X5" s="196">
        <v>310</v>
      </c>
      <c r="Y5" s="197">
        <v>310</v>
      </c>
      <c r="Z5" s="197">
        <v>305</v>
      </c>
      <c r="AA5" s="197">
        <v>285</v>
      </c>
      <c r="AB5" s="198">
        <v>275</v>
      </c>
      <c r="AC5" s="196">
        <v>375</v>
      </c>
      <c r="AD5" s="197">
        <v>380</v>
      </c>
      <c r="AE5" s="197">
        <v>410</v>
      </c>
      <c r="AF5" s="197">
        <v>307</v>
      </c>
      <c r="AG5" s="198">
        <v>293</v>
      </c>
      <c r="AH5" s="196">
        <v>450</v>
      </c>
      <c r="AI5" s="197">
        <v>453</v>
      </c>
      <c r="AJ5" s="197">
        <v>530</v>
      </c>
      <c r="AK5" s="197">
        <v>404</v>
      </c>
      <c r="AL5" s="198">
        <v>380</v>
      </c>
      <c r="AM5" s="196">
        <v>317</v>
      </c>
      <c r="AN5" s="197">
        <v>307</v>
      </c>
      <c r="AO5" s="197">
        <v>187</v>
      </c>
      <c r="AP5" s="197">
        <v>183</v>
      </c>
      <c r="AQ5" s="198">
        <v>208</v>
      </c>
      <c r="AR5" s="196">
        <v>254</v>
      </c>
      <c r="AS5" s="197">
        <v>246</v>
      </c>
      <c r="AT5" s="197">
        <v>128</v>
      </c>
      <c r="AU5" s="197">
        <v>124</v>
      </c>
      <c r="AV5" s="198">
        <v>170</v>
      </c>
      <c r="AW5" s="196"/>
      <c r="AX5" s="197"/>
      <c r="AY5" s="197"/>
      <c r="AZ5" s="197"/>
      <c r="BA5" s="198"/>
      <c r="BB5" s="196"/>
      <c r="BC5" s="197"/>
      <c r="BD5" s="197"/>
      <c r="BE5" s="197"/>
      <c r="BF5" s="198"/>
      <c r="BG5" s="102">
        <f t="shared" si="1"/>
        <v>36983</v>
      </c>
      <c r="BH5">
        <v>46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36984</v>
      </c>
      <c r="B6" s="216">
        <v>305</v>
      </c>
      <c r="C6" s="217">
        <v>224</v>
      </c>
      <c r="D6" s="216">
        <v>306</v>
      </c>
      <c r="E6" s="218">
        <v>212</v>
      </c>
      <c r="F6" s="219"/>
      <c r="G6" s="216">
        <v>234</v>
      </c>
      <c r="H6" s="218">
        <v>105</v>
      </c>
      <c r="I6" s="211">
        <v>233</v>
      </c>
      <c r="J6" s="211">
        <v>120</v>
      </c>
      <c r="K6" s="211">
        <v>243</v>
      </c>
      <c r="L6" s="211">
        <v>190</v>
      </c>
      <c r="M6" s="238">
        <f t="shared" si="8"/>
        <v>-1</v>
      </c>
      <c r="N6" s="238">
        <f t="shared" si="9"/>
        <v>62</v>
      </c>
      <c r="O6" s="238">
        <f t="shared" si="10"/>
        <v>1</v>
      </c>
      <c r="P6" s="238">
        <f t="shared" si="11"/>
        <v>10</v>
      </c>
      <c r="Q6" s="238">
        <f t="shared" si="12"/>
        <v>71</v>
      </c>
      <c r="R6" s="236">
        <f t="shared" si="0"/>
        <v>36984</v>
      </c>
      <c r="S6" s="196">
        <v>325</v>
      </c>
      <c r="T6" s="197">
        <v>325</v>
      </c>
      <c r="U6" s="197">
        <v>260</v>
      </c>
      <c r="V6" s="197">
        <v>263</v>
      </c>
      <c r="W6" s="198">
        <v>285</v>
      </c>
      <c r="X6" s="196">
        <v>320</v>
      </c>
      <c r="Y6" s="197">
        <v>320</v>
      </c>
      <c r="Z6" s="197">
        <v>310</v>
      </c>
      <c r="AA6" s="197">
        <v>295</v>
      </c>
      <c r="AB6" s="198">
        <v>288</v>
      </c>
      <c r="AC6" s="196">
        <v>400</v>
      </c>
      <c r="AD6" s="197">
        <v>400</v>
      </c>
      <c r="AE6" s="197">
        <v>420</v>
      </c>
      <c r="AF6" s="197">
        <v>313</v>
      </c>
      <c r="AG6" s="198">
        <v>300</v>
      </c>
      <c r="AH6" s="196">
        <v>478</v>
      </c>
      <c r="AI6" s="197">
        <v>467</v>
      </c>
      <c r="AJ6" s="197">
        <v>548</v>
      </c>
      <c r="AK6" s="197">
        <v>415</v>
      </c>
      <c r="AL6" s="198">
        <v>395</v>
      </c>
      <c r="AM6" s="196">
        <v>317</v>
      </c>
      <c r="AN6" s="197">
        <v>310</v>
      </c>
      <c r="AO6" s="197">
        <v>193</v>
      </c>
      <c r="AP6" s="197">
        <v>188</v>
      </c>
      <c r="AQ6" s="198">
        <v>214</v>
      </c>
      <c r="AR6" s="196">
        <v>254</v>
      </c>
      <c r="AS6" s="197">
        <v>246</v>
      </c>
      <c r="AT6" s="197">
        <v>132</v>
      </c>
      <c r="AU6" s="197">
        <v>130</v>
      </c>
      <c r="AV6" s="198">
        <v>170</v>
      </c>
      <c r="AW6" s="196"/>
      <c r="AX6" s="197"/>
      <c r="AY6" s="197"/>
      <c r="AZ6" s="197"/>
      <c r="BA6" s="198"/>
      <c r="BB6" s="196"/>
      <c r="BC6" s="197"/>
      <c r="BD6" s="197"/>
      <c r="BE6" s="197"/>
      <c r="BF6" s="198"/>
      <c r="BG6" s="102">
        <f t="shared" si="1"/>
        <v>36984</v>
      </c>
      <c r="BH6">
        <v>50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103">
        <v>36985</v>
      </c>
      <c r="B7" s="216">
        <v>310</v>
      </c>
      <c r="C7" s="217">
        <v>242</v>
      </c>
      <c r="D7" s="216">
        <v>310</v>
      </c>
      <c r="E7" s="218">
        <v>230</v>
      </c>
      <c r="F7" s="219"/>
      <c r="G7" s="216">
        <v>235</v>
      </c>
      <c r="H7" s="218">
        <v>95</v>
      </c>
      <c r="I7" s="211">
        <v>236</v>
      </c>
      <c r="J7" s="211">
        <v>130</v>
      </c>
      <c r="K7" s="211">
        <v>265</v>
      </c>
      <c r="L7" s="211">
        <v>198</v>
      </c>
      <c r="M7" s="238">
        <f t="shared" si="8"/>
        <v>0</v>
      </c>
      <c r="N7" s="238">
        <f t="shared" si="9"/>
        <v>45</v>
      </c>
      <c r="O7" s="238">
        <f t="shared" si="10"/>
        <v>-1</v>
      </c>
      <c r="P7" s="238">
        <f t="shared" si="11"/>
        <v>29</v>
      </c>
      <c r="Q7" s="238">
        <f t="shared" si="12"/>
        <v>75</v>
      </c>
      <c r="R7" s="236">
        <f t="shared" si="0"/>
        <v>36985</v>
      </c>
      <c r="S7" s="199">
        <v>340</v>
      </c>
      <c r="T7" s="200">
        <v>343</v>
      </c>
      <c r="U7" s="197">
        <v>245</v>
      </c>
      <c r="V7" s="197">
        <v>255</v>
      </c>
      <c r="W7" s="198">
        <v>290</v>
      </c>
      <c r="X7" s="196">
        <v>330</v>
      </c>
      <c r="Y7" s="197">
        <v>330</v>
      </c>
      <c r="Z7" s="197">
        <v>310</v>
      </c>
      <c r="AA7" s="197">
        <v>300</v>
      </c>
      <c r="AB7" s="198">
        <v>295</v>
      </c>
      <c r="AC7" s="196">
        <v>415</v>
      </c>
      <c r="AD7" s="197">
        <v>420</v>
      </c>
      <c r="AE7" s="197">
        <v>430</v>
      </c>
      <c r="AF7" s="197">
        <v>325</v>
      </c>
      <c r="AG7" s="198">
        <v>315</v>
      </c>
      <c r="AH7" s="196">
        <v>480</v>
      </c>
      <c r="AI7" s="197">
        <v>478</v>
      </c>
      <c r="AJ7" s="197">
        <v>548</v>
      </c>
      <c r="AK7" s="197">
        <v>415</v>
      </c>
      <c r="AL7" s="198">
        <v>395</v>
      </c>
      <c r="AM7" s="196">
        <v>317</v>
      </c>
      <c r="AN7" s="197">
        <v>310</v>
      </c>
      <c r="AO7" s="197">
        <v>193</v>
      </c>
      <c r="AP7" s="197">
        <v>188</v>
      </c>
      <c r="AQ7" s="198">
        <v>214</v>
      </c>
      <c r="AR7" s="196">
        <v>254</v>
      </c>
      <c r="AS7" s="197">
        <v>246</v>
      </c>
      <c r="AT7" s="197">
        <v>137</v>
      </c>
      <c r="AU7" s="197">
        <v>132</v>
      </c>
      <c r="AV7" s="198">
        <v>170</v>
      </c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36985</v>
      </c>
      <c r="BH7">
        <v>53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36986</v>
      </c>
      <c r="B8" s="216">
        <v>346</v>
      </c>
      <c r="C8" s="217">
        <v>270</v>
      </c>
      <c r="D8" s="216">
        <v>341</v>
      </c>
      <c r="E8" s="218">
        <v>260</v>
      </c>
      <c r="F8" s="219"/>
      <c r="G8" s="216">
        <v>210</v>
      </c>
      <c r="H8" s="218">
        <v>95</v>
      </c>
      <c r="I8" s="211">
        <v>225</v>
      </c>
      <c r="J8" s="211">
        <v>123</v>
      </c>
      <c r="K8" s="211">
        <v>299</v>
      </c>
      <c r="L8" s="211">
        <v>233</v>
      </c>
      <c r="M8" s="238">
        <f t="shared" si="8"/>
        <v>5</v>
      </c>
      <c r="N8" s="238">
        <f t="shared" si="9"/>
        <v>47</v>
      </c>
      <c r="O8" s="238">
        <f t="shared" si="10"/>
        <v>-15</v>
      </c>
      <c r="P8" s="238">
        <f t="shared" si="11"/>
        <v>74</v>
      </c>
      <c r="Q8" s="238">
        <f t="shared" si="12"/>
        <v>136</v>
      </c>
      <c r="R8" s="236">
        <f t="shared" si="0"/>
        <v>36986</v>
      </c>
      <c r="S8" s="196">
        <v>330</v>
      </c>
      <c r="T8" s="197">
        <v>330</v>
      </c>
      <c r="U8" s="197">
        <v>245</v>
      </c>
      <c r="V8" s="197">
        <v>245</v>
      </c>
      <c r="W8" s="198">
        <v>290</v>
      </c>
      <c r="X8" s="196">
        <v>320</v>
      </c>
      <c r="Y8" s="197">
        <v>320</v>
      </c>
      <c r="Z8" s="197">
        <v>300</v>
      </c>
      <c r="AA8" s="197">
        <v>290</v>
      </c>
      <c r="AB8" s="198">
        <v>295</v>
      </c>
      <c r="AC8" s="196">
        <v>410</v>
      </c>
      <c r="AD8" s="197">
        <v>410</v>
      </c>
      <c r="AE8" s="197">
        <v>415</v>
      </c>
      <c r="AF8" s="197">
        <v>328</v>
      </c>
      <c r="AG8" s="198">
        <v>324</v>
      </c>
      <c r="AH8" s="196">
        <v>485</v>
      </c>
      <c r="AI8" s="197">
        <v>483</v>
      </c>
      <c r="AJ8" s="197">
        <v>568</v>
      </c>
      <c r="AK8" s="197">
        <v>420</v>
      </c>
      <c r="AL8" s="198">
        <v>400</v>
      </c>
      <c r="AM8" s="196">
        <v>317</v>
      </c>
      <c r="AN8" s="197">
        <v>310</v>
      </c>
      <c r="AO8" s="197">
        <v>198</v>
      </c>
      <c r="AP8" s="197">
        <v>196</v>
      </c>
      <c r="AQ8" s="198">
        <v>218</v>
      </c>
      <c r="AR8" s="196">
        <v>255</v>
      </c>
      <c r="AS8" s="197">
        <v>246</v>
      </c>
      <c r="AT8" s="197">
        <v>142</v>
      </c>
      <c r="AU8" s="197">
        <v>136</v>
      </c>
      <c r="AV8" s="198">
        <v>170</v>
      </c>
      <c r="AW8" s="196"/>
      <c r="AX8" s="197"/>
      <c r="AY8" s="197"/>
      <c r="AZ8" s="197"/>
      <c r="BA8" s="198"/>
      <c r="BB8" s="196"/>
      <c r="BC8" s="197"/>
      <c r="BD8" s="197"/>
      <c r="BE8" s="197"/>
      <c r="BF8" s="198"/>
      <c r="BG8" s="228">
        <f t="shared" si="1"/>
        <v>36986</v>
      </c>
      <c r="BH8" s="16">
        <v>60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36987</v>
      </c>
      <c r="B9" s="216">
        <v>290</v>
      </c>
      <c r="C9" s="217">
        <v>227</v>
      </c>
      <c r="D9" s="216">
        <v>296</v>
      </c>
      <c r="E9" s="218">
        <v>210</v>
      </c>
      <c r="F9" s="219"/>
      <c r="G9" s="216">
        <v>162</v>
      </c>
      <c r="H9" s="218">
        <v>80</v>
      </c>
      <c r="I9" s="211">
        <v>171</v>
      </c>
      <c r="J9" s="211">
        <v>99</v>
      </c>
      <c r="K9" s="211">
        <v>256</v>
      </c>
      <c r="L9" s="211">
        <v>201</v>
      </c>
      <c r="M9" s="238">
        <f t="shared" si="8"/>
        <v>-6</v>
      </c>
      <c r="N9" s="238">
        <f t="shared" si="9"/>
        <v>34</v>
      </c>
      <c r="O9" s="238">
        <f t="shared" si="10"/>
        <v>-9</v>
      </c>
      <c r="P9" s="238">
        <f t="shared" si="11"/>
        <v>85</v>
      </c>
      <c r="Q9" s="238">
        <f t="shared" si="12"/>
        <v>128</v>
      </c>
      <c r="R9" s="236">
        <f t="shared" si="0"/>
        <v>36987</v>
      </c>
      <c r="S9" s="196">
        <v>330</v>
      </c>
      <c r="T9" s="197">
        <v>330</v>
      </c>
      <c r="U9" s="197">
        <v>235</v>
      </c>
      <c r="V9" s="197">
        <v>240</v>
      </c>
      <c r="W9" s="198">
        <v>290</v>
      </c>
      <c r="X9" s="196">
        <v>315</v>
      </c>
      <c r="Y9" s="197">
        <v>315</v>
      </c>
      <c r="Z9" s="197">
        <v>285</v>
      </c>
      <c r="AA9" s="197">
        <v>280</v>
      </c>
      <c r="AB9" s="198">
        <v>290</v>
      </c>
      <c r="AC9" s="196">
        <v>400</v>
      </c>
      <c r="AD9" s="197">
        <v>400</v>
      </c>
      <c r="AE9" s="197">
        <v>415</v>
      </c>
      <c r="AF9" s="197">
        <v>328</v>
      </c>
      <c r="AG9" s="198">
        <v>324</v>
      </c>
      <c r="AH9" s="196">
        <v>485</v>
      </c>
      <c r="AI9" s="197">
        <v>483</v>
      </c>
      <c r="AJ9" s="197">
        <v>563</v>
      </c>
      <c r="AK9" s="197">
        <v>420</v>
      </c>
      <c r="AL9" s="198">
        <v>400</v>
      </c>
      <c r="AM9" s="196">
        <v>316</v>
      </c>
      <c r="AN9" s="197">
        <v>310</v>
      </c>
      <c r="AO9" s="197">
        <v>198</v>
      </c>
      <c r="AP9" s="197">
        <v>196</v>
      </c>
      <c r="AQ9" s="198">
        <v>218</v>
      </c>
      <c r="AR9" s="196">
        <v>250</v>
      </c>
      <c r="AS9" s="197">
        <v>245</v>
      </c>
      <c r="AT9" s="197">
        <v>142</v>
      </c>
      <c r="AU9" s="197">
        <v>136</v>
      </c>
      <c r="AV9" s="198">
        <v>170</v>
      </c>
      <c r="AW9" s="196"/>
      <c r="AX9" s="197"/>
      <c r="AY9" s="197"/>
      <c r="AZ9" s="197"/>
      <c r="BA9" s="198"/>
      <c r="BB9" s="196"/>
      <c r="BC9" s="197"/>
      <c r="BD9" s="197"/>
      <c r="BE9" s="197"/>
      <c r="BF9" s="198"/>
      <c r="BG9" s="102">
        <f t="shared" si="1"/>
        <v>36987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36988</v>
      </c>
      <c r="B10" s="216">
        <v>290</v>
      </c>
      <c r="C10" s="217">
        <v>227</v>
      </c>
      <c r="D10" s="216">
        <v>296</v>
      </c>
      <c r="E10" s="218">
        <v>210</v>
      </c>
      <c r="F10" s="219"/>
      <c r="G10" s="216">
        <v>162</v>
      </c>
      <c r="H10" s="218">
        <v>80</v>
      </c>
      <c r="I10" s="211">
        <v>171</v>
      </c>
      <c r="J10" s="211">
        <v>99</v>
      </c>
      <c r="K10" s="211">
        <v>256</v>
      </c>
      <c r="L10" s="211">
        <v>201</v>
      </c>
      <c r="M10" s="238">
        <f t="shared" si="8"/>
        <v>-6</v>
      </c>
      <c r="N10" s="238">
        <f t="shared" si="9"/>
        <v>34</v>
      </c>
      <c r="O10" s="238">
        <f t="shared" si="10"/>
        <v>-9</v>
      </c>
      <c r="P10" s="238">
        <f t="shared" si="11"/>
        <v>85</v>
      </c>
      <c r="Q10" s="238">
        <f t="shared" si="12"/>
        <v>128</v>
      </c>
      <c r="R10" s="236">
        <f t="shared" si="0"/>
        <v>36988</v>
      </c>
      <c r="S10" s="196">
        <v>330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36988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36989</v>
      </c>
      <c r="B11" s="216"/>
      <c r="C11" s="217">
        <v>260</v>
      </c>
      <c r="D11" s="216"/>
      <c r="E11" s="218">
        <v>255</v>
      </c>
      <c r="F11" s="219"/>
      <c r="G11" s="216"/>
      <c r="H11" s="218">
        <v>99</v>
      </c>
      <c r="I11" s="211"/>
      <c r="J11" s="211">
        <v>115</v>
      </c>
      <c r="K11" s="211"/>
      <c r="L11" s="211">
        <v>226</v>
      </c>
      <c r="M11" s="238"/>
      <c r="N11" s="238"/>
      <c r="O11" s="238"/>
      <c r="P11" s="238"/>
      <c r="Q11" s="238"/>
      <c r="R11" s="236">
        <f t="shared" si="0"/>
        <v>36989</v>
      </c>
      <c r="S11" s="196"/>
      <c r="T11" s="197"/>
      <c r="U11" s="197"/>
      <c r="V11" s="197"/>
      <c r="W11" s="198"/>
      <c r="X11" s="196"/>
      <c r="Y11" s="197"/>
      <c r="Z11" s="197"/>
      <c r="AA11" s="197"/>
      <c r="AB11" s="198"/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/>
      <c r="AN11" s="197"/>
      <c r="AO11" s="197"/>
      <c r="AP11" s="197"/>
      <c r="AQ11" s="198"/>
      <c r="AR11" s="196"/>
      <c r="AS11" s="197"/>
      <c r="AT11" s="197"/>
      <c r="AU11" s="197"/>
      <c r="AV11" s="198"/>
      <c r="AW11" s="196"/>
      <c r="AX11" s="197"/>
      <c r="AY11" s="197"/>
      <c r="AZ11" s="197"/>
      <c r="BA11" s="198"/>
      <c r="BB11" s="196"/>
      <c r="BC11" s="197"/>
      <c r="BD11" s="197"/>
      <c r="BE11" s="197"/>
      <c r="BF11" s="198"/>
      <c r="BG11" s="102">
        <f t="shared" si="1"/>
        <v>36989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36990</v>
      </c>
      <c r="B12" s="216">
        <v>311</v>
      </c>
      <c r="C12" s="217">
        <v>260</v>
      </c>
      <c r="D12" s="216">
        <v>310</v>
      </c>
      <c r="E12" s="218">
        <v>255</v>
      </c>
      <c r="F12" s="219"/>
      <c r="G12" s="216">
        <v>143</v>
      </c>
      <c r="H12" s="218">
        <v>99</v>
      </c>
      <c r="I12" s="211">
        <v>163</v>
      </c>
      <c r="J12" s="211">
        <v>115</v>
      </c>
      <c r="K12" s="211">
        <v>267</v>
      </c>
      <c r="L12" s="211">
        <v>226</v>
      </c>
      <c r="M12" s="238">
        <f t="shared" ref="M12:M17" si="13">+B12-D12</f>
        <v>1</v>
      </c>
      <c r="N12" s="238">
        <f t="shared" ref="N12:N17" si="14">+B12-K12</f>
        <v>44</v>
      </c>
      <c r="O12" s="238">
        <f t="shared" ref="O12:O17" si="15">+G12-I12</f>
        <v>-20</v>
      </c>
      <c r="P12" s="238">
        <f t="shared" ref="P12:P17" si="16">+K12-I12</f>
        <v>104</v>
      </c>
      <c r="Q12" s="238">
        <f t="shared" ref="Q12:Q17" si="17">+B12-G12</f>
        <v>168</v>
      </c>
      <c r="R12" s="236">
        <f t="shared" si="0"/>
        <v>36990</v>
      </c>
      <c r="S12" s="196">
        <v>365</v>
      </c>
      <c r="T12" s="197">
        <v>365</v>
      </c>
      <c r="U12" s="197">
        <v>243</v>
      </c>
      <c r="V12" s="197">
        <v>245</v>
      </c>
      <c r="W12" s="198">
        <v>300</v>
      </c>
      <c r="X12" s="196">
        <v>325</v>
      </c>
      <c r="Y12" s="197">
        <v>325</v>
      </c>
      <c r="Z12" s="197">
        <v>285</v>
      </c>
      <c r="AA12" s="197">
        <v>280</v>
      </c>
      <c r="AB12" s="198">
        <v>290</v>
      </c>
      <c r="AC12" s="196">
        <v>390</v>
      </c>
      <c r="AD12" s="197">
        <v>400</v>
      </c>
      <c r="AE12" s="197">
        <v>420</v>
      </c>
      <c r="AF12" s="197">
        <v>320</v>
      </c>
      <c r="AG12" s="198">
        <v>320</v>
      </c>
      <c r="AH12" s="196">
        <v>485</v>
      </c>
      <c r="AI12" s="197">
        <v>483</v>
      </c>
      <c r="AJ12" s="197">
        <v>558</v>
      </c>
      <c r="AK12" s="197">
        <v>420</v>
      </c>
      <c r="AL12" s="198">
        <v>400</v>
      </c>
      <c r="AM12" s="196">
        <v>316</v>
      </c>
      <c r="AN12" s="197">
        <v>310</v>
      </c>
      <c r="AO12" s="197">
        <v>197</v>
      </c>
      <c r="AP12" s="197">
        <v>195</v>
      </c>
      <c r="AQ12" s="198">
        <v>215</v>
      </c>
      <c r="AR12" s="196">
        <v>250</v>
      </c>
      <c r="AS12" s="197">
        <v>245</v>
      </c>
      <c r="AT12" s="197">
        <v>140</v>
      </c>
      <c r="AU12" s="197">
        <v>136</v>
      </c>
      <c r="AV12" s="198">
        <v>165</v>
      </c>
      <c r="AW12" s="196"/>
      <c r="AX12" s="197"/>
      <c r="AY12" s="197"/>
      <c r="AZ12" s="197"/>
      <c r="BA12" s="198"/>
      <c r="BB12" s="196"/>
      <c r="BC12" s="197"/>
      <c r="BD12" s="197"/>
      <c r="BE12" s="197"/>
      <c r="BF12" s="198"/>
      <c r="BG12" s="102">
        <f t="shared" si="1"/>
        <v>36990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36991</v>
      </c>
      <c r="B13" s="216">
        <v>383</v>
      </c>
      <c r="C13" s="217">
        <v>330</v>
      </c>
      <c r="D13" s="216">
        <v>372</v>
      </c>
      <c r="E13" s="218">
        <v>328</v>
      </c>
      <c r="F13" s="219"/>
      <c r="G13" s="216">
        <v>177</v>
      </c>
      <c r="H13" s="218">
        <v>90</v>
      </c>
      <c r="I13" s="211">
        <v>183</v>
      </c>
      <c r="J13" s="211">
        <v>110</v>
      </c>
      <c r="K13" s="211">
        <v>320</v>
      </c>
      <c r="L13" s="211">
        <v>298</v>
      </c>
      <c r="M13" s="238">
        <f t="shared" si="13"/>
        <v>11</v>
      </c>
      <c r="N13" s="238">
        <f t="shared" si="14"/>
        <v>63</v>
      </c>
      <c r="O13" s="238">
        <f t="shared" si="15"/>
        <v>-6</v>
      </c>
      <c r="P13" s="238">
        <f t="shared" si="16"/>
        <v>137</v>
      </c>
      <c r="Q13" s="238">
        <f t="shared" si="17"/>
        <v>206</v>
      </c>
      <c r="R13" s="236">
        <f t="shared" si="0"/>
        <v>36991</v>
      </c>
      <c r="S13" s="196">
        <v>365</v>
      </c>
      <c r="T13" s="197">
        <v>365</v>
      </c>
      <c r="U13" s="197">
        <v>260</v>
      </c>
      <c r="V13" s="197">
        <v>250</v>
      </c>
      <c r="W13" s="198">
        <v>320</v>
      </c>
      <c r="X13" s="196">
        <v>340</v>
      </c>
      <c r="Y13" s="197">
        <v>340</v>
      </c>
      <c r="Z13" s="197">
        <v>325</v>
      </c>
      <c r="AA13" s="197">
        <v>310</v>
      </c>
      <c r="AB13" s="198">
        <v>320</v>
      </c>
      <c r="AC13" s="196">
        <v>415</v>
      </c>
      <c r="AD13" s="197">
        <v>420</v>
      </c>
      <c r="AE13" s="197">
        <v>435</v>
      </c>
      <c r="AF13" s="197">
        <v>330</v>
      </c>
      <c r="AG13" s="198">
        <v>335</v>
      </c>
      <c r="AH13" s="196">
        <v>485</v>
      </c>
      <c r="AI13" s="197">
        <v>483</v>
      </c>
      <c r="AJ13" s="197">
        <v>577</v>
      </c>
      <c r="AK13" s="197">
        <v>430</v>
      </c>
      <c r="AL13" s="198">
        <v>410</v>
      </c>
      <c r="AM13" s="196">
        <v>316</v>
      </c>
      <c r="AN13" s="197">
        <v>310</v>
      </c>
      <c r="AO13" s="197">
        <v>202</v>
      </c>
      <c r="AP13" s="197">
        <v>202</v>
      </c>
      <c r="AQ13" s="198">
        <v>215</v>
      </c>
      <c r="AR13" s="196">
        <v>250</v>
      </c>
      <c r="AS13" s="197">
        <v>245</v>
      </c>
      <c r="AT13" s="197">
        <v>141</v>
      </c>
      <c r="AU13" s="197">
        <v>140</v>
      </c>
      <c r="AV13" s="198">
        <v>169</v>
      </c>
      <c r="AW13" s="196"/>
      <c r="AX13" s="197"/>
      <c r="AY13" s="197"/>
      <c r="AZ13" s="197"/>
      <c r="BA13" s="198"/>
      <c r="BB13" s="196"/>
      <c r="BC13" s="197"/>
      <c r="BD13" s="197"/>
      <c r="BE13" s="197"/>
      <c r="BF13" s="198"/>
      <c r="BG13" s="102">
        <f t="shared" si="1"/>
        <v>36991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103">
        <v>36992</v>
      </c>
      <c r="B14" s="216">
        <v>385</v>
      </c>
      <c r="C14" s="217">
        <v>334</v>
      </c>
      <c r="D14" s="216">
        <v>378</v>
      </c>
      <c r="E14" s="218">
        <v>335</v>
      </c>
      <c r="F14" s="219"/>
      <c r="G14" s="216">
        <v>178</v>
      </c>
      <c r="H14" s="218">
        <v>91</v>
      </c>
      <c r="I14" s="211">
        <v>178</v>
      </c>
      <c r="J14" s="211">
        <v>115</v>
      </c>
      <c r="K14" s="211">
        <v>347</v>
      </c>
      <c r="L14" s="211">
        <v>317</v>
      </c>
      <c r="M14" s="238">
        <f t="shared" si="13"/>
        <v>7</v>
      </c>
      <c r="N14" s="238">
        <f t="shared" si="14"/>
        <v>38</v>
      </c>
      <c r="O14" s="238">
        <f t="shared" si="15"/>
        <v>0</v>
      </c>
      <c r="P14" s="238">
        <f t="shared" si="16"/>
        <v>169</v>
      </c>
      <c r="Q14" s="238">
        <f t="shared" si="17"/>
        <v>207</v>
      </c>
      <c r="R14" s="236">
        <f t="shared" si="0"/>
        <v>36992</v>
      </c>
      <c r="S14" s="196">
        <v>360</v>
      </c>
      <c r="T14" s="197">
        <v>360</v>
      </c>
      <c r="U14" s="197">
        <v>250</v>
      </c>
      <c r="V14" s="197">
        <v>250</v>
      </c>
      <c r="W14" s="198">
        <v>320</v>
      </c>
      <c r="X14" s="196">
        <v>345</v>
      </c>
      <c r="Y14" s="197">
        <v>345</v>
      </c>
      <c r="Z14" s="197">
        <v>325</v>
      </c>
      <c r="AA14" s="197">
        <v>315</v>
      </c>
      <c r="AB14" s="198">
        <v>325</v>
      </c>
      <c r="AC14" s="196">
        <v>415</v>
      </c>
      <c r="AD14" s="197">
        <v>420</v>
      </c>
      <c r="AE14" s="197">
        <v>430</v>
      </c>
      <c r="AF14" s="197">
        <v>330</v>
      </c>
      <c r="AG14" s="198">
        <v>331</v>
      </c>
      <c r="AH14" s="196">
        <v>485</v>
      </c>
      <c r="AI14" s="197">
        <v>483</v>
      </c>
      <c r="AJ14" s="197">
        <v>552</v>
      </c>
      <c r="AK14" s="197">
        <v>430</v>
      </c>
      <c r="AL14" s="198">
        <v>420</v>
      </c>
      <c r="AM14" s="196">
        <v>316</v>
      </c>
      <c r="AN14" s="197">
        <v>310</v>
      </c>
      <c r="AO14" s="197">
        <v>197</v>
      </c>
      <c r="AP14" s="197">
        <v>202</v>
      </c>
      <c r="AQ14" s="198">
        <v>218</v>
      </c>
      <c r="AR14" s="196">
        <v>250</v>
      </c>
      <c r="AS14" s="197">
        <v>245</v>
      </c>
      <c r="AT14" s="197">
        <v>138</v>
      </c>
      <c r="AU14" s="197">
        <v>134</v>
      </c>
      <c r="AV14" s="198">
        <v>167</v>
      </c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36992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36993</v>
      </c>
      <c r="B15" s="216">
        <v>409</v>
      </c>
      <c r="C15" s="217">
        <v>377</v>
      </c>
      <c r="D15" s="216">
        <v>398</v>
      </c>
      <c r="E15" s="218">
        <v>370</v>
      </c>
      <c r="F15" s="216"/>
      <c r="G15" s="216">
        <v>172</v>
      </c>
      <c r="H15" s="218">
        <v>87</v>
      </c>
      <c r="I15" s="211">
        <v>176</v>
      </c>
      <c r="J15" s="211">
        <v>104</v>
      </c>
      <c r="K15" s="211">
        <v>340</v>
      </c>
      <c r="L15" s="211">
        <v>323</v>
      </c>
      <c r="M15" s="238">
        <f t="shared" si="13"/>
        <v>11</v>
      </c>
      <c r="N15" s="238">
        <f t="shared" si="14"/>
        <v>69</v>
      </c>
      <c r="O15" s="238">
        <f t="shared" si="15"/>
        <v>-4</v>
      </c>
      <c r="P15" s="238">
        <f t="shared" si="16"/>
        <v>164</v>
      </c>
      <c r="Q15" s="238">
        <f t="shared" si="17"/>
        <v>237</v>
      </c>
      <c r="R15" s="236">
        <f t="shared" si="0"/>
        <v>36993</v>
      </c>
      <c r="S15" s="196">
        <v>345</v>
      </c>
      <c r="T15" s="197">
        <v>345</v>
      </c>
      <c r="U15" s="197">
        <v>272</v>
      </c>
      <c r="V15" s="197">
        <v>255</v>
      </c>
      <c r="W15" s="198">
        <v>325</v>
      </c>
      <c r="X15" s="196">
        <v>345</v>
      </c>
      <c r="Y15" s="197">
        <v>345</v>
      </c>
      <c r="Z15" s="197">
        <v>335</v>
      </c>
      <c r="AA15" s="197">
        <v>325</v>
      </c>
      <c r="AB15" s="198">
        <v>335</v>
      </c>
      <c r="AC15" s="196">
        <v>415</v>
      </c>
      <c r="AD15" s="197">
        <v>420</v>
      </c>
      <c r="AE15" s="197">
        <v>440</v>
      </c>
      <c r="AF15" s="197">
        <v>345</v>
      </c>
      <c r="AG15" s="198">
        <v>345</v>
      </c>
      <c r="AH15" s="196">
        <v>493</v>
      </c>
      <c r="AI15" s="197">
        <v>500</v>
      </c>
      <c r="AJ15" s="197">
        <v>557</v>
      </c>
      <c r="AK15" s="197">
        <v>435</v>
      </c>
      <c r="AL15" s="198">
        <v>430</v>
      </c>
      <c r="AM15" s="196">
        <v>316</v>
      </c>
      <c r="AN15" s="197">
        <v>310</v>
      </c>
      <c r="AO15" s="197">
        <v>198</v>
      </c>
      <c r="AP15" s="197">
        <v>202</v>
      </c>
      <c r="AQ15" s="198">
        <v>229</v>
      </c>
      <c r="AR15" s="196">
        <v>250</v>
      </c>
      <c r="AS15" s="197">
        <v>245</v>
      </c>
      <c r="AT15" s="197">
        <v>137</v>
      </c>
      <c r="AU15" s="197">
        <v>135</v>
      </c>
      <c r="AV15" s="198">
        <v>170</v>
      </c>
      <c r="AW15" s="196"/>
      <c r="AX15" s="197"/>
      <c r="AY15" s="197"/>
      <c r="AZ15" s="197"/>
      <c r="BA15" s="198"/>
      <c r="BB15" s="196"/>
      <c r="BC15" s="197"/>
      <c r="BD15" s="197"/>
      <c r="BE15" s="197"/>
      <c r="BF15" s="198"/>
      <c r="BG15" s="228">
        <f t="shared" si="1"/>
        <v>36993</v>
      </c>
      <c r="BH15" s="16"/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36994</v>
      </c>
      <c r="B16" s="216">
        <v>376</v>
      </c>
      <c r="C16" s="217">
        <v>340</v>
      </c>
      <c r="D16" s="216">
        <v>369</v>
      </c>
      <c r="E16" s="218">
        <v>335</v>
      </c>
      <c r="F16" s="216"/>
      <c r="G16" s="216">
        <v>156</v>
      </c>
      <c r="H16" s="218">
        <v>76</v>
      </c>
      <c r="I16" s="211">
        <v>160</v>
      </c>
      <c r="J16" s="211">
        <v>95</v>
      </c>
      <c r="K16" s="211">
        <v>257</v>
      </c>
      <c r="L16" s="211">
        <v>242</v>
      </c>
      <c r="M16" s="238">
        <f t="shared" si="13"/>
        <v>7</v>
      </c>
      <c r="N16" s="238">
        <f t="shared" si="14"/>
        <v>119</v>
      </c>
      <c r="O16" s="238">
        <f t="shared" si="15"/>
        <v>-4</v>
      </c>
      <c r="P16" s="238">
        <f t="shared" si="16"/>
        <v>97</v>
      </c>
      <c r="Q16" s="238">
        <f t="shared" si="17"/>
        <v>220</v>
      </c>
      <c r="R16" s="236">
        <f t="shared" si="0"/>
        <v>36994</v>
      </c>
      <c r="S16" s="196">
        <v>345</v>
      </c>
      <c r="T16" s="197">
        <v>345</v>
      </c>
      <c r="U16" s="197">
        <v>272</v>
      </c>
      <c r="V16" s="197">
        <v>255</v>
      </c>
      <c r="W16" s="198">
        <v>325</v>
      </c>
      <c r="X16" s="196">
        <v>345</v>
      </c>
      <c r="Y16" s="197">
        <v>345</v>
      </c>
      <c r="Z16" s="197">
        <v>335</v>
      </c>
      <c r="AA16" s="197">
        <v>325</v>
      </c>
      <c r="AB16" s="198">
        <v>335</v>
      </c>
      <c r="AC16" s="196">
        <v>415</v>
      </c>
      <c r="AD16" s="197">
        <v>420</v>
      </c>
      <c r="AE16" s="197">
        <v>440</v>
      </c>
      <c r="AF16" s="197">
        <v>345</v>
      </c>
      <c r="AG16" s="198">
        <v>345</v>
      </c>
      <c r="AH16" s="196">
        <v>493</v>
      </c>
      <c r="AI16" s="197">
        <v>500</v>
      </c>
      <c r="AJ16" s="197">
        <v>557</v>
      </c>
      <c r="AK16" s="197">
        <v>435</v>
      </c>
      <c r="AL16" s="198">
        <v>430</v>
      </c>
      <c r="AM16" s="196">
        <v>316</v>
      </c>
      <c r="AN16" s="197">
        <v>310</v>
      </c>
      <c r="AO16" s="197">
        <v>198</v>
      </c>
      <c r="AP16" s="197">
        <v>202</v>
      </c>
      <c r="AQ16" s="198">
        <v>229</v>
      </c>
      <c r="AR16" s="196">
        <v>250</v>
      </c>
      <c r="AS16" s="197">
        <v>245</v>
      </c>
      <c r="AT16" s="197">
        <v>137</v>
      </c>
      <c r="AU16" s="197">
        <v>135</v>
      </c>
      <c r="AV16" s="198">
        <v>170</v>
      </c>
      <c r="AW16" s="196"/>
      <c r="AX16" s="197"/>
      <c r="AY16" s="197"/>
      <c r="AZ16" s="197"/>
      <c r="BA16" s="198"/>
      <c r="BB16" s="196"/>
      <c r="BC16" s="197"/>
      <c r="BD16" s="197"/>
      <c r="BE16" s="197"/>
      <c r="BF16" s="198"/>
      <c r="BG16" s="102">
        <f t="shared" si="1"/>
        <v>36994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36995</v>
      </c>
      <c r="B17" s="216">
        <v>376</v>
      </c>
      <c r="C17" s="217">
        <v>340</v>
      </c>
      <c r="D17" s="216">
        <v>369</v>
      </c>
      <c r="E17" s="218">
        <v>335</v>
      </c>
      <c r="F17" s="216"/>
      <c r="G17" s="216">
        <v>156</v>
      </c>
      <c r="H17" s="218">
        <v>76</v>
      </c>
      <c r="I17" s="211">
        <v>160</v>
      </c>
      <c r="J17" s="211">
        <v>95</v>
      </c>
      <c r="K17" s="211">
        <v>257</v>
      </c>
      <c r="L17" s="211">
        <v>242</v>
      </c>
      <c r="M17" s="238">
        <f t="shared" si="13"/>
        <v>7</v>
      </c>
      <c r="N17" s="238">
        <f t="shared" si="14"/>
        <v>119</v>
      </c>
      <c r="O17" s="238">
        <f t="shared" si="15"/>
        <v>-4</v>
      </c>
      <c r="P17" s="238">
        <f t="shared" si="16"/>
        <v>97</v>
      </c>
      <c r="Q17" s="238">
        <f t="shared" si="17"/>
        <v>220</v>
      </c>
      <c r="R17" s="236">
        <f t="shared" si="0"/>
        <v>36995</v>
      </c>
      <c r="S17" s="196">
        <v>345</v>
      </c>
      <c r="T17" s="197"/>
      <c r="U17" s="197"/>
      <c r="V17" s="197"/>
      <c r="W17" s="198"/>
      <c r="X17" s="196"/>
      <c r="Y17" s="197"/>
      <c r="Z17" s="197"/>
      <c r="AA17" s="197"/>
      <c r="AB17" s="198"/>
      <c r="AC17" s="196"/>
      <c r="AD17" s="197"/>
      <c r="AE17" s="197"/>
      <c r="AF17" s="197"/>
      <c r="AG17" s="198"/>
      <c r="AH17" s="196"/>
      <c r="AI17" s="197"/>
      <c r="AJ17" s="197"/>
      <c r="AK17" s="197"/>
      <c r="AL17" s="198"/>
      <c r="AM17" s="196"/>
      <c r="AN17" s="197"/>
      <c r="AO17" s="197"/>
      <c r="AP17" s="197"/>
      <c r="AQ17" s="198"/>
      <c r="AR17" s="196"/>
      <c r="AS17" s="197"/>
      <c r="AT17" s="197"/>
      <c r="AU17" s="197"/>
      <c r="AV17" s="198"/>
      <c r="AW17" s="196"/>
      <c r="AX17" s="197"/>
      <c r="AY17" s="197"/>
      <c r="AZ17" s="197"/>
      <c r="BA17" s="198"/>
      <c r="BB17" s="196"/>
      <c r="BC17" s="197"/>
      <c r="BD17" s="197"/>
      <c r="BE17" s="197"/>
      <c r="BF17" s="198"/>
      <c r="BG17" s="102">
        <f t="shared" si="1"/>
        <v>36995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36996</v>
      </c>
      <c r="B18" s="216"/>
      <c r="C18" s="217">
        <v>355</v>
      </c>
      <c r="D18" s="216"/>
      <c r="E18" s="218">
        <v>332</v>
      </c>
      <c r="F18" s="216"/>
      <c r="G18" s="216"/>
      <c r="H18" s="218">
        <v>116</v>
      </c>
      <c r="I18" s="211"/>
      <c r="J18" s="211">
        <v>117</v>
      </c>
      <c r="K18" s="211"/>
      <c r="L18" s="211">
        <v>216</v>
      </c>
      <c r="M18" s="238"/>
      <c r="N18" s="238"/>
      <c r="O18" s="238"/>
      <c r="P18" s="238"/>
      <c r="Q18" s="238"/>
      <c r="R18" s="236">
        <f t="shared" si="0"/>
        <v>36996</v>
      </c>
      <c r="S18" s="196"/>
      <c r="T18" s="197"/>
      <c r="U18" s="197"/>
      <c r="V18" s="197"/>
      <c r="W18" s="198"/>
      <c r="X18" s="196"/>
      <c r="Y18" s="197"/>
      <c r="Z18" s="197"/>
      <c r="AA18" s="197"/>
      <c r="AB18" s="198"/>
      <c r="AC18" s="196"/>
      <c r="AD18" s="197"/>
      <c r="AE18" s="197"/>
      <c r="AF18" s="197"/>
      <c r="AG18" s="198"/>
      <c r="AH18" s="196"/>
      <c r="AI18" s="197"/>
      <c r="AJ18" s="197"/>
      <c r="AK18" s="197"/>
      <c r="AL18" s="198"/>
      <c r="AM18" s="196"/>
      <c r="AN18" s="197"/>
      <c r="AO18" s="197"/>
      <c r="AP18" s="197"/>
      <c r="AQ18" s="198"/>
      <c r="AR18" s="196"/>
      <c r="AS18" s="197"/>
      <c r="AT18" s="197"/>
      <c r="AU18" s="197"/>
      <c r="AV18" s="198"/>
      <c r="AW18" s="196"/>
      <c r="AX18" s="197"/>
      <c r="AY18" s="197"/>
      <c r="AZ18" s="197"/>
      <c r="BA18" s="198"/>
      <c r="BB18" s="196"/>
      <c r="BC18" s="197"/>
      <c r="BD18" s="197"/>
      <c r="BE18" s="197"/>
      <c r="BF18" s="198"/>
      <c r="BG18" s="102">
        <f t="shared" si="1"/>
        <v>36996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36997</v>
      </c>
      <c r="B19" s="216">
        <v>379</v>
      </c>
      <c r="C19" s="217">
        <v>355</v>
      </c>
      <c r="D19" s="216">
        <v>358</v>
      </c>
      <c r="E19" s="218">
        <v>332</v>
      </c>
      <c r="F19" s="216"/>
      <c r="G19" s="216">
        <v>228</v>
      </c>
      <c r="H19" s="218">
        <v>116</v>
      </c>
      <c r="I19" s="211">
        <v>227</v>
      </c>
      <c r="J19" s="211">
        <v>117</v>
      </c>
      <c r="K19" s="211">
        <v>289</v>
      </c>
      <c r="L19" s="211">
        <v>216</v>
      </c>
      <c r="M19" s="238">
        <f t="shared" ref="M19:M24" si="18">+B19-D19</f>
        <v>21</v>
      </c>
      <c r="N19" s="238">
        <f t="shared" ref="N19:N24" si="19">+B19-K19</f>
        <v>90</v>
      </c>
      <c r="O19" s="238">
        <f t="shared" ref="O19:O24" si="20">+G19-I19</f>
        <v>1</v>
      </c>
      <c r="P19" s="238">
        <f t="shared" ref="P19:P24" si="21">+K19-I19</f>
        <v>62</v>
      </c>
      <c r="Q19" s="238">
        <f t="shared" ref="Q19:Q24" si="22">+B19-G19</f>
        <v>151</v>
      </c>
      <c r="R19" s="236">
        <f t="shared" si="0"/>
        <v>36997</v>
      </c>
      <c r="S19" s="196">
        <v>280</v>
      </c>
      <c r="T19" s="197">
        <v>280</v>
      </c>
      <c r="U19" s="197">
        <v>210</v>
      </c>
      <c r="V19" s="197">
        <v>210</v>
      </c>
      <c r="W19" s="198">
        <v>260</v>
      </c>
      <c r="X19" s="196">
        <v>310</v>
      </c>
      <c r="Y19" s="197">
        <v>310</v>
      </c>
      <c r="Z19" s="197">
        <v>293</v>
      </c>
      <c r="AA19" s="197">
        <v>285</v>
      </c>
      <c r="AB19" s="198">
        <v>290</v>
      </c>
      <c r="AC19" s="196">
        <v>390</v>
      </c>
      <c r="AD19" s="197">
        <v>395</v>
      </c>
      <c r="AE19" s="197">
        <v>400</v>
      </c>
      <c r="AF19" s="197">
        <v>320</v>
      </c>
      <c r="AG19" s="198">
        <v>320</v>
      </c>
      <c r="AH19" s="196">
        <v>475</v>
      </c>
      <c r="AI19" s="197">
        <v>490</v>
      </c>
      <c r="AJ19" s="197">
        <v>532</v>
      </c>
      <c r="AK19" s="197">
        <v>400</v>
      </c>
      <c r="AL19" s="198">
        <v>400</v>
      </c>
      <c r="AM19" s="196">
        <v>314</v>
      </c>
      <c r="AN19" s="197">
        <v>308</v>
      </c>
      <c r="AO19" s="197">
        <v>188</v>
      </c>
      <c r="AP19" s="197">
        <v>190</v>
      </c>
      <c r="AQ19" s="198">
        <v>220</v>
      </c>
      <c r="AR19" s="196">
        <v>250</v>
      </c>
      <c r="AS19" s="197">
        <v>243</v>
      </c>
      <c r="AT19" s="197">
        <v>132</v>
      </c>
      <c r="AU19" s="197">
        <v>130</v>
      </c>
      <c r="AV19" s="198">
        <v>165</v>
      </c>
      <c r="AW19" s="196"/>
      <c r="AX19" s="197"/>
      <c r="AY19" s="197"/>
      <c r="AZ19" s="197"/>
      <c r="BA19" s="198"/>
      <c r="BB19" s="196"/>
      <c r="BC19" s="197"/>
      <c r="BD19" s="197"/>
      <c r="BE19" s="197"/>
      <c r="BF19" s="198"/>
      <c r="BG19" s="102">
        <f t="shared" si="1"/>
        <v>36997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36998</v>
      </c>
      <c r="B20" s="216">
        <v>272</v>
      </c>
      <c r="C20" s="217">
        <v>213</v>
      </c>
      <c r="D20" s="216">
        <v>237</v>
      </c>
      <c r="E20" s="218">
        <v>175</v>
      </c>
      <c r="F20" s="216"/>
      <c r="G20" s="216">
        <v>230</v>
      </c>
      <c r="H20" s="218">
        <v>95</v>
      </c>
      <c r="I20" s="211">
        <v>227</v>
      </c>
      <c r="J20" s="211">
        <v>100</v>
      </c>
      <c r="K20" s="211">
        <v>236</v>
      </c>
      <c r="L20" s="211">
        <v>159</v>
      </c>
      <c r="M20" s="238">
        <f t="shared" si="18"/>
        <v>35</v>
      </c>
      <c r="N20" s="238">
        <f t="shared" si="19"/>
        <v>36</v>
      </c>
      <c r="O20" s="238">
        <f t="shared" si="20"/>
        <v>3</v>
      </c>
      <c r="P20" s="238">
        <f t="shared" si="21"/>
        <v>9</v>
      </c>
      <c r="Q20" s="238">
        <f t="shared" si="22"/>
        <v>42</v>
      </c>
      <c r="R20" s="236">
        <f t="shared" si="0"/>
        <v>36998</v>
      </c>
      <c r="S20" s="196">
        <v>290</v>
      </c>
      <c r="T20" s="197">
        <v>290</v>
      </c>
      <c r="U20" s="197">
        <v>210</v>
      </c>
      <c r="V20" s="197">
        <v>210</v>
      </c>
      <c r="W20" s="198">
        <v>260</v>
      </c>
      <c r="X20" s="196">
        <v>320</v>
      </c>
      <c r="Y20" s="197">
        <v>320</v>
      </c>
      <c r="Z20" s="197">
        <v>295</v>
      </c>
      <c r="AA20" s="197">
        <v>295</v>
      </c>
      <c r="AB20" s="198">
        <v>305</v>
      </c>
      <c r="AC20" s="196">
        <v>390</v>
      </c>
      <c r="AD20" s="197">
        <v>395</v>
      </c>
      <c r="AE20" s="197">
        <v>395</v>
      </c>
      <c r="AF20" s="197">
        <v>320</v>
      </c>
      <c r="AG20" s="198">
        <v>323</v>
      </c>
      <c r="AH20" s="196">
        <v>475</v>
      </c>
      <c r="AI20" s="197">
        <v>490</v>
      </c>
      <c r="AJ20" s="197">
        <v>530</v>
      </c>
      <c r="AK20" s="197">
        <v>400</v>
      </c>
      <c r="AL20" s="198">
        <v>400</v>
      </c>
      <c r="AM20" s="196">
        <v>314</v>
      </c>
      <c r="AN20" s="197">
        <v>308</v>
      </c>
      <c r="AO20" s="197">
        <v>190</v>
      </c>
      <c r="AP20" s="197">
        <v>190</v>
      </c>
      <c r="AQ20" s="198">
        <v>220</v>
      </c>
      <c r="AR20" s="196">
        <v>250</v>
      </c>
      <c r="AS20" s="197">
        <v>243</v>
      </c>
      <c r="AT20" s="197">
        <v>130</v>
      </c>
      <c r="AU20" s="197">
        <v>126</v>
      </c>
      <c r="AV20" s="198">
        <v>165</v>
      </c>
      <c r="AW20" s="196"/>
      <c r="AX20" s="197"/>
      <c r="AY20" s="197"/>
      <c r="AZ20" s="197"/>
      <c r="BA20" s="198"/>
      <c r="BB20" s="196"/>
      <c r="BC20" s="197"/>
      <c r="BD20" s="197"/>
      <c r="BE20" s="197"/>
      <c r="BF20" s="198"/>
      <c r="BG20" s="102">
        <f t="shared" si="1"/>
        <v>36998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36999</v>
      </c>
      <c r="B21" s="216">
        <v>272</v>
      </c>
      <c r="C21" s="217">
        <v>213</v>
      </c>
      <c r="D21" s="216">
        <v>237</v>
      </c>
      <c r="E21" s="218">
        <v>175</v>
      </c>
      <c r="F21" s="216"/>
      <c r="G21" s="216">
        <v>230</v>
      </c>
      <c r="H21" s="218">
        <v>95</v>
      </c>
      <c r="I21" s="211">
        <v>227</v>
      </c>
      <c r="J21" s="211">
        <v>100</v>
      </c>
      <c r="K21" s="211">
        <v>236</v>
      </c>
      <c r="L21" s="211">
        <v>159</v>
      </c>
      <c r="M21" s="238">
        <f t="shared" si="18"/>
        <v>35</v>
      </c>
      <c r="N21" s="238">
        <f t="shared" si="19"/>
        <v>36</v>
      </c>
      <c r="O21" s="238">
        <f t="shared" si="20"/>
        <v>3</v>
      </c>
      <c r="P21" s="238">
        <f t="shared" si="21"/>
        <v>9</v>
      </c>
      <c r="Q21" s="238">
        <f t="shared" si="22"/>
        <v>42</v>
      </c>
      <c r="R21" s="236">
        <f t="shared" si="0"/>
        <v>36999</v>
      </c>
      <c r="S21" s="196">
        <v>285</v>
      </c>
      <c r="T21" s="197">
        <v>285</v>
      </c>
      <c r="U21" s="197">
        <v>205</v>
      </c>
      <c r="V21" s="197">
        <v>200</v>
      </c>
      <c r="W21" s="198">
        <v>260</v>
      </c>
      <c r="X21" s="196">
        <v>325</v>
      </c>
      <c r="Y21" s="197">
        <v>325</v>
      </c>
      <c r="Z21" s="197">
        <v>295</v>
      </c>
      <c r="AA21" s="197">
        <v>300</v>
      </c>
      <c r="AB21" s="198">
        <v>310</v>
      </c>
      <c r="AC21" s="196">
        <v>385</v>
      </c>
      <c r="AD21" s="197">
        <v>385</v>
      </c>
      <c r="AE21" s="197">
        <v>395</v>
      </c>
      <c r="AF21" s="197">
        <v>320</v>
      </c>
      <c r="AG21" s="198">
        <v>321</v>
      </c>
      <c r="AH21" s="196">
        <v>472</v>
      </c>
      <c r="AI21" s="197">
        <v>488</v>
      </c>
      <c r="AJ21" s="197">
        <v>520</v>
      </c>
      <c r="AK21" s="197">
        <v>390</v>
      </c>
      <c r="AL21" s="198">
        <v>385</v>
      </c>
      <c r="AM21" s="196">
        <v>314</v>
      </c>
      <c r="AN21" s="197">
        <v>307</v>
      </c>
      <c r="AO21" s="197">
        <v>188</v>
      </c>
      <c r="AP21" s="197">
        <v>189</v>
      </c>
      <c r="AQ21" s="198">
        <v>220</v>
      </c>
      <c r="AR21" s="196">
        <v>246</v>
      </c>
      <c r="AS21" s="197">
        <v>242</v>
      </c>
      <c r="AT21" s="197">
        <v>125</v>
      </c>
      <c r="AU21" s="197">
        <v>120</v>
      </c>
      <c r="AV21" s="198">
        <v>160</v>
      </c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36999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37000</v>
      </c>
      <c r="B22" s="216">
        <v>272</v>
      </c>
      <c r="C22" s="217">
        <v>213</v>
      </c>
      <c r="D22" s="216">
        <v>237</v>
      </c>
      <c r="E22" s="218">
        <v>175</v>
      </c>
      <c r="F22" s="216"/>
      <c r="G22" s="216">
        <v>230</v>
      </c>
      <c r="H22" s="218">
        <v>95</v>
      </c>
      <c r="I22" s="211">
        <v>227</v>
      </c>
      <c r="J22" s="211">
        <v>100</v>
      </c>
      <c r="K22" s="211">
        <v>236</v>
      </c>
      <c r="L22" s="211">
        <v>159</v>
      </c>
      <c r="M22" s="238">
        <f t="shared" si="18"/>
        <v>35</v>
      </c>
      <c r="N22" s="238">
        <f t="shared" si="19"/>
        <v>36</v>
      </c>
      <c r="O22" s="238">
        <f t="shared" si="20"/>
        <v>3</v>
      </c>
      <c r="P22" s="238">
        <f t="shared" si="21"/>
        <v>9</v>
      </c>
      <c r="Q22" s="238">
        <f t="shared" si="22"/>
        <v>42</v>
      </c>
      <c r="R22" s="236">
        <f t="shared" si="0"/>
        <v>37000</v>
      </c>
      <c r="S22" s="196">
        <v>280</v>
      </c>
      <c r="T22" s="197">
        <v>280</v>
      </c>
      <c r="U22" s="197">
        <v>205</v>
      </c>
      <c r="V22" s="197">
        <v>200</v>
      </c>
      <c r="W22" s="198">
        <v>255</v>
      </c>
      <c r="X22" s="196">
        <v>315</v>
      </c>
      <c r="Y22" s="197">
        <v>315</v>
      </c>
      <c r="Z22" s="197">
        <v>285</v>
      </c>
      <c r="AA22" s="197">
        <v>290</v>
      </c>
      <c r="AB22" s="198">
        <v>300</v>
      </c>
      <c r="AC22" s="196">
        <v>380</v>
      </c>
      <c r="AD22" s="197">
        <v>375</v>
      </c>
      <c r="AE22" s="197">
        <v>395</v>
      </c>
      <c r="AF22" s="197">
        <v>313</v>
      </c>
      <c r="AG22" s="198">
        <v>315</v>
      </c>
      <c r="AH22" s="196">
        <v>465</v>
      </c>
      <c r="AI22" s="197">
        <v>480</v>
      </c>
      <c r="AJ22" s="197">
        <v>500</v>
      </c>
      <c r="AK22" s="197">
        <v>385</v>
      </c>
      <c r="AL22" s="198">
        <v>380</v>
      </c>
      <c r="AM22" s="196">
        <v>313</v>
      </c>
      <c r="AN22" s="197">
        <v>306</v>
      </c>
      <c r="AO22" s="197">
        <v>183</v>
      </c>
      <c r="AP22" s="197">
        <v>184</v>
      </c>
      <c r="AQ22" s="198">
        <v>216</v>
      </c>
      <c r="AR22" s="196">
        <v>246</v>
      </c>
      <c r="AS22" s="197">
        <v>242</v>
      </c>
      <c r="AT22" s="197">
        <v>125</v>
      </c>
      <c r="AU22" s="197">
        <v>119</v>
      </c>
      <c r="AV22" s="198">
        <v>160</v>
      </c>
      <c r="AW22" s="196"/>
      <c r="AX22" s="197"/>
      <c r="AY22" s="197"/>
      <c r="AZ22" s="197"/>
      <c r="BA22" s="198"/>
      <c r="BB22" s="196"/>
      <c r="BC22" s="197"/>
      <c r="BD22" s="197"/>
      <c r="BE22" s="197"/>
      <c r="BF22" s="198"/>
      <c r="BG22" s="228">
        <f t="shared" si="1"/>
        <v>37000</v>
      </c>
      <c r="BH22" s="16"/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37001</v>
      </c>
      <c r="B23" s="216">
        <v>234</v>
      </c>
      <c r="C23" s="217">
        <v>176</v>
      </c>
      <c r="D23" s="216">
        <v>230</v>
      </c>
      <c r="E23" s="218">
        <v>170</v>
      </c>
      <c r="F23" s="216"/>
      <c r="G23" s="216">
        <v>158</v>
      </c>
      <c r="H23" s="218">
        <v>73</v>
      </c>
      <c r="I23" s="211">
        <v>167</v>
      </c>
      <c r="J23" s="211">
        <v>95</v>
      </c>
      <c r="K23" s="211">
        <v>200</v>
      </c>
      <c r="L23" s="211">
        <v>174</v>
      </c>
      <c r="M23" s="238">
        <f t="shared" si="18"/>
        <v>4</v>
      </c>
      <c r="N23" s="238">
        <f t="shared" si="19"/>
        <v>34</v>
      </c>
      <c r="O23" s="238">
        <f t="shared" si="20"/>
        <v>-9</v>
      </c>
      <c r="P23" s="238">
        <f t="shared" si="21"/>
        <v>33</v>
      </c>
      <c r="Q23" s="238">
        <f t="shared" si="22"/>
        <v>76</v>
      </c>
      <c r="R23" s="236">
        <f t="shared" si="0"/>
        <v>37001</v>
      </c>
      <c r="S23" s="196">
        <v>290</v>
      </c>
      <c r="T23" s="197"/>
      <c r="U23" s="197"/>
      <c r="V23" s="197"/>
      <c r="W23" s="198"/>
      <c r="X23" s="196"/>
      <c r="Y23" s="197"/>
      <c r="Z23" s="197"/>
      <c r="AA23" s="197"/>
      <c r="AB23" s="198"/>
      <c r="AC23" s="196"/>
      <c r="AD23" s="197"/>
      <c r="AE23" s="197"/>
      <c r="AF23" s="197"/>
      <c r="AG23" s="198"/>
      <c r="AH23" s="196"/>
      <c r="AI23" s="197"/>
      <c r="AJ23" s="197"/>
      <c r="AK23" s="197"/>
      <c r="AL23" s="198"/>
      <c r="AM23" s="196"/>
      <c r="AN23" s="197"/>
      <c r="AO23" s="197"/>
      <c r="AP23" s="197"/>
      <c r="AQ23" s="198"/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37001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37002</v>
      </c>
      <c r="B24" s="216">
        <v>234</v>
      </c>
      <c r="C24" s="217">
        <v>176</v>
      </c>
      <c r="D24" s="216">
        <v>230</v>
      </c>
      <c r="E24" s="218">
        <v>170</v>
      </c>
      <c r="F24" s="216"/>
      <c r="G24" s="216">
        <v>158</v>
      </c>
      <c r="H24" s="218">
        <v>73</v>
      </c>
      <c r="I24" s="211">
        <v>167</v>
      </c>
      <c r="J24" s="211">
        <v>95</v>
      </c>
      <c r="K24" s="211">
        <v>200</v>
      </c>
      <c r="L24" s="211">
        <v>174</v>
      </c>
      <c r="M24" s="238">
        <f t="shared" si="18"/>
        <v>4</v>
      </c>
      <c r="N24" s="238">
        <f t="shared" si="19"/>
        <v>34</v>
      </c>
      <c r="O24" s="238">
        <f t="shared" si="20"/>
        <v>-9</v>
      </c>
      <c r="P24" s="238">
        <f t="shared" si="21"/>
        <v>33</v>
      </c>
      <c r="Q24" s="238">
        <f t="shared" si="22"/>
        <v>76</v>
      </c>
      <c r="R24" s="236">
        <f t="shared" si="0"/>
        <v>37002</v>
      </c>
      <c r="S24" s="196">
        <v>290</v>
      </c>
      <c r="T24" s="197"/>
      <c r="U24" s="197"/>
      <c r="V24" s="197"/>
      <c r="W24" s="198"/>
      <c r="X24" s="196"/>
      <c r="Y24" s="197"/>
      <c r="Z24" s="197"/>
      <c r="AA24" s="197"/>
      <c r="AB24" s="198"/>
      <c r="AC24" s="196"/>
      <c r="AD24" s="197"/>
      <c r="AE24" s="197"/>
      <c r="AF24" s="197"/>
      <c r="AG24" s="198"/>
      <c r="AH24" s="196"/>
      <c r="AI24" s="197"/>
      <c r="AJ24" s="197"/>
      <c r="AK24" s="197"/>
      <c r="AL24" s="198"/>
      <c r="AM24" s="196"/>
      <c r="AN24" s="197"/>
      <c r="AO24" s="197"/>
      <c r="AP24" s="197"/>
      <c r="AQ24" s="198"/>
      <c r="AR24" s="196"/>
      <c r="AS24" s="197"/>
      <c r="AT24" s="197"/>
      <c r="AU24" s="197"/>
      <c r="AV24" s="198"/>
      <c r="AW24" s="196"/>
      <c r="AX24" s="197"/>
      <c r="AY24" s="197"/>
      <c r="AZ24" s="197"/>
      <c r="BA24" s="198"/>
      <c r="BB24" s="196"/>
      <c r="BC24" s="197"/>
      <c r="BD24" s="197"/>
      <c r="BE24" s="197"/>
      <c r="BF24" s="198"/>
      <c r="BG24" s="102">
        <f t="shared" si="1"/>
        <v>37002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37003</v>
      </c>
      <c r="B25" s="216"/>
      <c r="C25" s="217">
        <v>215</v>
      </c>
      <c r="D25" s="216"/>
      <c r="E25" s="218">
        <v>208</v>
      </c>
      <c r="F25" s="220"/>
      <c r="G25" s="216"/>
      <c r="H25" s="218">
        <v>100</v>
      </c>
      <c r="I25" s="211"/>
      <c r="J25" s="211">
        <v>105</v>
      </c>
      <c r="K25" s="211"/>
      <c r="L25" s="211">
        <v>173</v>
      </c>
      <c r="M25" s="238"/>
      <c r="N25" s="238"/>
      <c r="O25" s="238"/>
      <c r="P25" s="238"/>
      <c r="Q25" s="238"/>
      <c r="R25" s="236">
        <f t="shared" si="0"/>
        <v>37003</v>
      </c>
      <c r="S25" s="196"/>
      <c r="T25" s="197"/>
      <c r="U25" s="197"/>
      <c r="V25" s="197"/>
      <c r="W25" s="198"/>
      <c r="X25" s="196"/>
      <c r="Y25" s="197"/>
      <c r="Z25" s="197"/>
      <c r="AA25" s="197"/>
      <c r="AB25" s="198"/>
      <c r="AC25" s="196"/>
      <c r="AD25" s="197"/>
      <c r="AE25" s="197"/>
      <c r="AF25" s="197"/>
      <c r="AG25" s="198"/>
      <c r="AH25" s="196"/>
      <c r="AI25" s="197"/>
      <c r="AJ25" s="197"/>
      <c r="AK25" s="197"/>
      <c r="AL25" s="198"/>
      <c r="AM25" s="196"/>
      <c r="AN25" s="197"/>
      <c r="AO25" s="197"/>
      <c r="AP25" s="197"/>
      <c r="AQ25" s="198"/>
      <c r="AR25" s="196"/>
      <c r="AS25" s="197"/>
      <c r="AT25" s="197"/>
      <c r="AU25" s="197"/>
      <c r="AV25" s="198"/>
      <c r="AW25" s="196"/>
      <c r="AX25" s="197"/>
      <c r="AY25" s="197"/>
      <c r="AZ25" s="197"/>
      <c r="BA25" s="198"/>
      <c r="BB25" s="196"/>
      <c r="BC25" s="197"/>
      <c r="BD25" s="197"/>
      <c r="BE25" s="197"/>
      <c r="BF25" s="198"/>
      <c r="BG25" s="102">
        <f t="shared" si="1"/>
        <v>37003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37004</v>
      </c>
      <c r="B26" s="216">
        <v>253</v>
      </c>
      <c r="C26" s="217">
        <v>215</v>
      </c>
      <c r="D26" s="216">
        <v>250</v>
      </c>
      <c r="E26" s="218">
        <v>208</v>
      </c>
      <c r="F26" s="220"/>
      <c r="G26" s="216">
        <v>188</v>
      </c>
      <c r="H26" s="218">
        <v>100</v>
      </c>
      <c r="I26" s="211">
        <v>197</v>
      </c>
      <c r="J26" s="211">
        <v>105</v>
      </c>
      <c r="K26" s="211">
        <v>231</v>
      </c>
      <c r="L26" s="211">
        <v>173</v>
      </c>
      <c r="M26" s="238">
        <f t="shared" ref="M26:M31" si="23">+B26-D26</f>
        <v>3</v>
      </c>
      <c r="N26" s="238">
        <f t="shared" ref="N26:N31" si="24">+B26-K26</f>
        <v>22</v>
      </c>
      <c r="O26" s="238">
        <f t="shared" ref="O26:O31" si="25">+G26-I26</f>
        <v>-9</v>
      </c>
      <c r="P26" s="238">
        <f t="shared" ref="P26:P31" si="26">+K26-I26</f>
        <v>34</v>
      </c>
      <c r="Q26" s="238">
        <f t="shared" ref="Q26:Q31" si="27">+B26-G26</f>
        <v>65</v>
      </c>
      <c r="R26" s="236">
        <f t="shared" si="0"/>
        <v>37004</v>
      </c>
      <c r="S26" s="196">
        <v>300</v>
      </c>
      <c r="T26" s="197">
        <v>300</v>
      </c>
      <c r="U26" s="197">
        <v>275</v>
      </c>
      <c r="V26" s="197">
        <v>260</v>
      </c>
      <c r="W26" s="198">
        <v>290</v>
      </c>
      <c r="X26" s="196">
        <v>330</v>
      </c>
      <c r="Y26" s="197">
        <v>330</v>
      </c>
      <c r="Z26" s="197">
        <v>315</v>
      </c>
      <c r="AA26" s="197">
        <v>305</v>
      </c>
      <c r="AB26" s="198">
        <v>325</v>
      </c>
      <c r="AC26" s="196">
        <v>395</v>
      </c>
      <c r="AD26" s="197">
        <v>370</v>
      </c>
      <c r="AE26" s="197">
        <v>410</v>
      </c>
      <c r="AF26" s="197">
        <v>327</v>
      </c>
      <c r="AG26" s="198">
        <v>330</v>
      </c>
      <c r="AH26" s="196">
        <v>462</v>
      </c>
      <c r="AI26" s="197">
        <v>470</v>
      </c>
      <c r="AJ26" s="197">
        <v>530</v>
      </c>
      <c r="AK26" s="197">
        <v>410</v>
      </c>
      <c r="AL26" s="198">
        <v>410</v>
      </c>
      <c r="AM26" s="196">
        <v>311</v>
      </c>
      <c r="AN26" s="197">
        <v>305</v>
      </c>
      <c r="AO26" s="197">
        <v>190</v>
      </c>
      <c r="AP26" s="197">
        <v>193</v>
      </c>
      <c r="AQ26" s="198">
        <v>224</v>
      </c>
      <c r="AR26" s="196">
        <v>246</v>
      </c>
      <c r="AS26" s="197">
        <v>238</v>
      </c>
      <c r="AT26" s="197">
        <v>131</v>
      </c>
      <c r="AU26" s="197">
        <v>130</v>
      </c>
      <c r="AV26" s="198">
        <v>155</v>
      </c>
      <c r="AW26" s="196"/>
      <c r="AX26" s="197"/>
      <c r="AY26" s="197"/>
      <c r="AZ26" s="197"/>
      <c r="BA26" s="198"/>
      <c r="BB26" s="196"/>
      <c r="BC26" s="197"/>
      <c r="BD26" s="197"/>
      <c r="BE26" s="197"/>
      <c r="BF26" s="198"/>
      <c r="BG26" s="102">
        <f t="shared" si="1"/>
        <v>37004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37005</v>
      </c>
      <c r="B27" s="216">
        <v>280</v>
      </c>
      <c r="C27" s="217">
        <v>210</v>
      </c>
      <c r="D27" s="216">
        <v>280</v>
      </c>
      <c r="E27" s="218">
        <v>205</v>
      </c>
      <c r="F27" s="220"/>
      <c r="G27" s="216">
        <v>244</v>
      </c>
      <c r="H27" s="218">
        <v>107</v>
      </c>
      <c r="I27" s="211">
        <v>241</v>
      </c>
      <c r="J27" s="211">
        <v>118</v>
      </c>
      <c r="K27" s="211">
        <v>266</v>
      </c>
      <c r="L27" s="211">
        <v>179</v>
      </c>
      <c r="M27" s="238">
        <f t="shared" si="23"/>
        <v>0</v>
      </c>
      <c r="N27" s="238">
        <f t="shared" si="24"/>
        <v>14</v>
      </c>
      <c r="O27" s="238">
        <f t="shared" si="25"/>
        <v>3</v>
      </c>
      <c r="P27" s="238">
        <f t="shared" si="26"/>
        <v>25</v>
      </c>
      <c r="Q27" s="238">
        <f t="shared" si="27"/>
        <v>36</v>
      </c>
      <c r="R27" s="236">
        <f t="shared" si="0"/>
        <v>37005</v>
      </c>
      <c r="S27" s="196">
        <v>300</v>
      </c>
      <c r="T27" s="197"/>
      <c r="U27" s="197"/>
      <c r="V27" s="197"/>
      <c r="W27" s="198"/>
      <c r="X27" s="196">
        <v>310</v>
      </c>
      <c r="Y27" s="197">
        <v>310</v>
      </c>
      <c r="Z27" s="197">
        <v>290</v>
      </c>
      <c r="AA27" s="197">
        <v>280</v>
      </c>
      <c r="AB27" s="198">
        <v>300</v>
      </c>
      <c r="AC27" s="196">
        <v>365</v>
      </c>
      <c r="AD27" s="197">
        <v>365</v>
      </c>
      <c r="AE27" s="197">
        <v>375</v>
      </c>
      <c r="AF27" s="197">
        <v>300</v>
      </c>
      <c r="AG27" s="198">
        <v>303</v>
      </c>
      <c r="AH27" s="196">
        <v>442</v>
      </c>
      <c r="AI27" s="197">
        <v>452</v>
      </c>
      <c r="AJ27" s="197">
        <v>472</v>
      </c>
      <c r="AK27" s="197">
        <v>370</v>
      </c>
      <c r="AL27" s="198">
        <v>370</v>
      </c>
      <c r="AM27" s="196">
        <v>301</v>
      </c>
      <c r="AN27" s="197">
        <v>295</v>
      </c>
      <c r="AO27" s="197">
        <v>169</v>
      </c>
      <c r="AP27" s="197">
        <v>170</v>
      </c>
      <c r="AQ27" s="198">
        <v>205</v>
      </c>
      <c r="AR27" s="196">
        <v>230</v>
      </c>
      <c r="AS27" s="197">
        <v>227</v>
      </c>
      <c r="AT27" s="197">
        <v>117</v>
      </c>
      <c r="AU27" s="197">
        <v>114</v>
      </c>
      <c r="AV27" s="198">
        <v>147</v>
      </c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37005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37006</v>
      </c>
      <c r="B28" s="216">
        <v>314</v>
      </c>
      <c r="C28" s="217">
        <v>196</v>
      </c>
      <c r="D28" s="216">
        <v>314</v>
      </c>
      <c r="E28" s="218">
        <v>184</v>
      </c>
      <c r="F28" s="220"/>
      <c r="G28" s="216">
        <v>290</v>
      </c>
      <c r="H28" s="218">
        <v>100</v>
      </c>
      <c r="I28" s="211">
        <v>282</v>
      </c>
      <c r="J28" s="211">
        <v>120</v>
      </c>
      <c r="K28" s="211">
        <v>293</v>
      </c>
      <c r="L28" s="211">
        <v>183</v>
      </c>
      <c r="M28" s="238">
        <f t="shared" si="23"/>
        <v>0</v>
      </c>
      <c r="N28" s="238">
        <f t="shared" si="24"/>
        <v>21</v>
      </c>
      <c r="O28" s="238">
        <f t="shared" si="25"/>
        <v>8</v>
      </c>
      <c r="P28" s="238">
        <f t="shared" si="26"/>
        <v>11</v>
      </c>
      <c r="Q28" s="238">
        <f t="shared" si="27"/>
        <v>24</v>
      </c>
      <c r="R28" s="236">
        <f t="shared" si="0"/>
        <v>37006</v>
      </c>
      <c r="S28" s="196">
        <v>300</v>
      </c>
      <c r="T28" s="197"/>
      <c r="U28" s="197"/>
      <c r="V28" s="197"/>
      <c r="W28" s="198"/>
      <c r="X28" s="196">
        <v>305</v>
      </c>
      <c r="Y28" s="197">
        <v>305</v>
      </c>
      <c r="Z28" s="197">
        <v>288</v>
      </c>
      <c r="AA28" s="197">
        <v>280</v>
      </c>
      <c r="AB28" s="198">
        <v>300</v>
      </c>
      <c r="AC28" s="196">
        <v>355</v>
      </c>
      <c r="AD28" s="197">
        <v>345</v>
      </c>
      <c r="AE28" s="197">
        <v>380</v>
      </c>
      <c r="AF28" s="197">
        <v>300</v>
      </c>
      <c r="AG28" s="198">
        <v>303</v>
      </c>
      <c r="AH28" s="196">
        <v>425</v>
      </c>
      <c r="AI28" s="197">
        <v>428</v>
      </c>
      <c r="AJ28" s="197">
        <v>450</v>
      </c>
      <c r="AK28" s="197">
        <v>313</v>
      </c>
      <c r="AL28" s="198">
        <v>320</v>
      </c>
      <c r="AM28" s="196">
        <v>295</v>
      </c>
      <c r="AN28" s="197">
        <v>292</v>
      </c>
      <c r="AO28" s="197">
        <v>169</v>
      </c>
      <c r="AP28" s="197">
        <v>169</v>
      </c>
      <c r="AQ28" s="198">
        <v>195</v>
      </c>
      <c r="AR28" s="196">
        <v>227</v>
      </c>
      <c r="AS28" s="197">
        <v>227</v>
      </c>
      <c r="AT28" s="197">
        <v>112</v>
      </c>
      <c r="AU28" s="197">
        <v>111</v>
      </c>
      <c r="AV28" s="198">
        <v>144</v>
      </c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37006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37007</v>
      </c>
      <c r="B29" s="216">
        <v>334</v>
      </c>
      <c r="C29" s="217">
        <v>195</v>
      </c>
      <c r="D29" s="216">
        <v>332</v>
      </c>
      <c r="E29" s="218">
        <v>185</v>
      </c>
      <c r="F29" s="220"/>
      <c r="G29" s="216">
        <v>332</v>
      </c>
      <c r="H29" s="218">
        <v>103</v>
      </c>
      <c r="I29" s="211">
        <v>324</v>
      </c>
      <c r="J29" s="211">
        <v>125</v>
      </c>
      <c r="K29" s="211">
        <v>317</v>
      </c>
      <c r="L29" s="211">
        <v>178</v>
      </c>
      <c r="M29" s="238">
        <f t="shared" si="23"/>
        <v>2</v>
      </c>
      <c r="N29" s="238">
        <f t="shared" si="24"/>
        <v>17</v>
      </c>
      <c r="O29" s="238">
        <f t="shared" si="25"/>
        <v>8</v>
      </c>
      <c r="P29" s="238">
        <f t="shared" si="26"/>
        <v>-7</v>
      </c>
      <c r="Q29" s="238">
        <f t="shared" si="27"/>
        <v>2</v>
      </c>
      <c r="R29" s="236">
        <f t="shared" si="0"/>
        <v>37007</v>
      </c>
      <c r="S29" s="196">
        <v>325</v>
      </c>
      <c r="T29" s="197"/>
      <c r="U29" s="197"/>
      <c r="V29" s="197"/>
      <c r="W29" s="198"/>
      <c r="X29" s="196">
        <v>315</v>
      </c>
      <c r="Y29" s="197">
        <v>315</v>
      </c>
      <c r="Z29" s="197">
        <v>300</v>
      </c>
      <c r="AA29" s="197">
        <v>280</v>
      </c>
      <c r="AB29" s="198">
        <v>290</v>
      </c>
      <c r="AC29" s="196">
        <v>365</v>
      </c>
      <c r="AD29" s="197">
        <v>375</v>
      </c>
      <c r="AE29" s="197">
        <v>400</v>
      </c>
      <c r="AF29" s="197">
        <v>285</v>
      </c>
      <c r="AG29" s="198">
        <v>287</v>
      </c>
      <c r="AH29" s="196">
        <v>422</v>
      </c>
      <c r="AI29" s="197">
        <v>428</v>
      </c>
      <c r="AJ29" s="197">
        <v>450</v>
      </c>
      <c r="AK29" s="197">
        <v>300</v>
      </c>
      <c r="AL29" s="198">
        <v>300</v>
      </c>
      <c r="AM29" s="196">
        <v>295</v>
      </c>
      <c r="AN29" s="197">
        <v>292</v>
      </c>
      <c r="AO29" s="197">
        <v>170</v>
      </c>
      <c r="AP29" s="197">
        <v>169</v>
      </c>
      <c r="AQ29" s="198">
        <v>195</v>
      </c>
      <c r="AR29" s="196">
        <v>227</v>
      </c>
      <c r="AS29" s="197">
        <v>227</v>
      </c>
      <c r="AT29" s="197">
        <v>118</v>
      </c>
      <c r="AU29" s="197">
        <v>112</v>
      </c>
      <c r="AV29" s="198">
        <v>144</v>
      </c>
      <c r="AW29" s="196"/>
      <c r="AX29" s="197"/>
      <c r="AY29" s="197"/>
      <c r="AZ29" s="197"/>
      <c r="BA29" s="198"/>
      <c r="BB29" s="196"/>
      <c r="BC29" s="197"/>
      <c r="BD29" s="197"/>
      <c r="BE29" s="197"/>
      <c r="BF29" s="198"/>
      <c r="BG29" s="228">
        <f t="shared" si="1"/>
        <v>37007</v>
      </c>
      <c r="BH29" s="16"/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37008</v>
      </c>
      <c r="B30" s="216">
        <v>330</v>
      </c>
      <c r="C30" s="217">
        <v>210</v>
      </c>
      <c r="D30" s="216">
        <v>334</v>
      </c>
      <c r="E30" s="218">
        <v>210</v>
      </c>
      <c r="F30" s="220"/>
      <c r="G30" s="216">
        <v>316</v>
      </c>
      <c r="H30" s="218">
        <v>104</v>
      </c>
      <c r="I30" s="211">
        <v>301</v>
      </c>
      <c r="J30" s="211">
        <v>129</v>
      </c>
      <c r="K30" s="211">
        <v>309</v>
      </c>
      <c r="L30" s="211">
        <v>181</v>
      </c>
      <c r="M30" s="238">
        <f t="shared" si="23"/>
        <v>-4</v>
      </c>
      <c r="N30" s="238">
        <f t="shared" si="24"/>
        <v>21</v>
      </c>
      <c r="O30" s="238">
        <f t="shared" si="25"/>
        <v>15</v>
      </c>
      <c r="P30" s="238">
        <f t="shared" si="26"/>
        <v>8</v>
      </c>
      <c r="Q30" s="238">
        <f t="shared" si="27"/>
        <v>14</v>
      </c>
      <c r="R30" s="236">
        <f t="shared" si="0"/>
        <v>37008</v>
      </c>
      <c r="S30" s="196">
        <v>330</v>
      </c>
      <c r="T30" s="197"/>
      <c r="U30" s="197"/>
      <c r="V30" s="197"/>
      <c r="W30" s="198"/>
      <c r="X30" s="196">
        <v>330</v>
      </c>
      <c r="Y30" s="197">
        <v>330</v>
      </c>
      <c r="Z30" s="197">
        <v>315</v>
      </c>
      <c r="AA30" s="197">
        <v>300</v>
      </c>
      <c r="AB30" s="198">
        <v>300</v>
      </c>
      <c r="AC30" s="196">
        <v>375</v>
      </c>
      <c r="AD30" s="197">
        <v>385</v>
      </c>
      <c r="AE30" s="197">
        <v>405</v>
      </c>
      <c r="AF30" s="197">
        <v>300</v>
      </c>
      <c r="AG30" s="198">
        <v>300</v>
      </c>
      <c r="AH30" s="196">
        <v>427</v>
      </c>
      <c r="AI30" s="197">
        <v>437</v>
      </c>
      <c r="AJ30" s="197">
        <v>455</v>
      </c>
      <c r="AK30" s="197">
        <v>300</v>
      </c>
      <c r="AL30" s="198">
        <v>300</v>
      </c>
      <c r="AM30" s="196">
        <v>295</v>
      </c>
      <c r="AN30" s="197">
        <v>292</v>
      </c>
      <c r="AO30" s="197">
        <v>170</v>
      </c>
      <c r="AP30" s="197">
        <v>171</v>
      </c>
      <c r="AQ30" s="198">
        <v>195</v>
      </c>
      <c r="AR30" s="196">
        <v>227</v>
      </c>
      <c r="AS30" s="197">
        <v>227</v>
      </c>
      <c r="AT30" s="197">
        <v>118</v>
      </c>
      <c r="AU30" s="197">
        <v>115</v>
      </c>
      <c r="AV30" s="198">
        <v>144</v>
      </c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37008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37009</v>
      </c>
      <c r="B31" s="216">
        <v>330</v>
      </c>
      <c r="C31" s="217">
        <v>210</v>
      </c>
      <c r="D31" s="216">
        <v>334</v>
      </c>
      <c r="E31" s="218">
        <v>210</v>
      </c>
      <c r="F31" s="220"/>
      <c r="G31" s="216">
        <v>316</v>
      </c>
      <c r="H31" s="218">
        <v>104</v>
      </c>
      <c r="I31" s="211">
        <v>301</v>
      </c>
      <c r="J31" s="211">
        <v>129</v>
      </c>
      <c r="K31" s="211">
        <v>309</v>
      </c>
      <c r="L31" s="211">
        <v>181</v>
      </c>
      <c r="M31" s="238">
        <f t="shared" si="23"/>
        <v>-4</v>
      </c>
      <c r="N31" s="238">
        <f t="shared" si="24"/>
        <v>21</v>
      </c>
      <c r="O31" s="238">
        <f t="shared" si="25"/>
        <v>15</v>
      </c>
      <c r="P31" s="238">
        <f t="shared" si="26"/>
        <v>8</v>
      </c>
      <c r="Q31" s="238">
        <f t="shared" si="27"/>
        <v>14</v>
      </c>
      <c r="R31" s="236">
        <f t="shared" si="0"/>
        <v>37009</v>
      </c>
      <c r="S31" s="196">
        <v>330</v>
      </c>
      <c r="T31" s="197"/>
      <c r="U31" s="197"/>
      <c r="V31" s="197"/>
      <c r="W31" s="198"/>
      <c r="X31" s="196"/>
      <c r="Y31" s="197"/>
      <c r="Z31" s="207"/>
      <c r="AA31" s="197"/>
      <c r="AB31" s="198"/>
      <c r="AC31" s="196"/>
      <c r="AD31" s="197"/>
      <c r="AE31" s="207"/>
      <c r="AF31" s="197"/>
      <c r="AG31" s="198"/>
      <c r="AH31" s="196"/>
      <c r="AI31" s="197"/>
      <c r="AJ31" s="207"/>
      <c r="AK31" s="197"/>
      <c r="AL31" s="198"/>
      <c r="AM31" s="196"/>
      <c r="AN31" s="197"/>
      <c r="AO31" s="197"/>
      <c r="AP31" s="197"/>
      <c r="AQ31" s="198"/>
      <c r="AR31" s="196"/>
      <c r="AS31" s="197"/>
      <c r="AT31" s="197"/>
      <c r="AU31" s="197"/>
      <c r="AV31" s="198"/>
      <c r="AW31" s="196"/>
      <c r="AX31" s="197"/>
      <c r="AY31" s="197"/>
      <c r="AZ31" s="197"/>
      <c r="BA31" s="198"/>
      <c r="BB31" s="196"/>
      <c r="BC31" s="197"/>
      <c r="BD31" s="197"/>
      <c r="BE31" s="197"/>
      <c r="BF31" s="198"/>
      <c r="BG31" s="102">
        <f t="shared" si="1"/>
        <v>37009</v>
      </c>
      <c r="BJ31" s="159"/>
      <c r="BL31" s="159"/>
      <c r="BN31" s="135"/>
      <c r="BP31" s="135"/>
      <c r="BQ31" s="49"/>
    </row>
    <row r="32" spans="1:70" x14ac:dyDescent="0.2">
      <c r="A32" s="103">
        <v>37010</v>
      </c>
      <c r="B32" s="216"/>
      <c r="C32" s="217">
        <v>252</v>
      </c>
      <c r="D32" s="216"/>
      <c r="E32" s="218">
        <v>260</v>
      </c>
      <c r="F32" s="220"/>
      <c r="G32" s="216"/>
      <c r="H32" s="218">
        <v>145</v>
      </c>
      <c r="I32" s="211"/>
      <c r="J32" s="211">
        <v>138</v>
      </c>
      <c r="K32" s="211"/>
      <c r="L32" s="211">
        <v>236</v>
      </c>
      <c r="M32" s="238"/>
      <c r="N32" s="238"/>
      <c r="O32" s="238"/>
      <c r="P32" s="238"/>
      <c r="Q32" s="238"/>
      <c r="R32" s="236">
        <f t="shared" si="0"/>
        <v>37010</v>
      </c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96"/>
      <c r="AX32" s="197"/>
      <c r="AY32" s="197"/>
      <c r="AZ32" s="197"/>
      <c r="BA32" s="198"/>
      <c r="BB32" s="196"/>
      <c r="BC32" s="197"/>
      <c r="BD32" s="197"/>
      <c r="BE32" s="197"/>
      <c r="BF32" s="198"/>
      <c r="BG32" s="102">
        <f t="shared" si="1"/>
        <v>37010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37011</v>
      </c>
      <c r="B33" s="216">
        <v>354</v>
      </c>
      <c r="C33" s="217">
        <v>252</v>
      </c>
      <c r="D33" s="216">
        <v>350</v>
      </c>
      <c r="E33" s="218">
        <v>260</v>
      </c>
      <c r="F33" s="220"/>
      <c r="G33" s="216">
        <v>355</v>
      </c>
      <c r="H33" s="218">
        <v>145</v>
      </c>
      <c r="I33" s="211">
        <v>340</v>
      </c>
      <c r="J33" s="211">
        <v>138</v>
      </c>
      <c r="K33" s="211">
        <v>344</v>
      </c>
      <c r="L33" s="211">
        <v>236</v>
      </c>
      <c r="M33" s="238">
        <f>+B33-D33</f>
        <v>4</v>
      </c>
      <c r="N33" s="238">
        <f>+B33-K33</f>
        <v>10</v>
      </c>
      <c r="O33" s="238">
        <f>+G33-I33</f>
        <v>15</v>
      </c>
      <c r="P33" s="238">
        <f>+K33-I33</f>
        <v>4</v>
      </c>
      <c r="Q33" s="238">
        <f>+B33-G33</f>
        <v>-1</v>
      </c>
      <c r="R33" s="236">
        <f t="shared" si="0"/>
        <v>37011</v>
      </c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96"/>
      <c r="AX33" s="197"/>
      <c r="AY33" s="197"/>
      <c r="AZ33" s="197"/>
      <c r="BA33" s="198"/>
      <c r="BB33" s="196"/>
      <c r="BC33" s="197"/>
      <c r="BD33" s="197"/>
      <c r="BE33" s="197"/>
      <c r="BF33" s="198"/>
      <c r="BG33" s="102">
        <f t="shared" si="1"/>
        <v>37011</v>
      </c>
      <c r="BJ33" s="159"/>
      <c r="BL33" s="159"/>
      <c r="BN33" s="135"/>
      <c r="BP33" s="135"/>
    </row>
    <row r="34" spans="1:7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236">
        <f t="shared" si="0"/>
        <v>0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316.56</v>
      </c>
      <c r="C36" s="83">
        <f>AVERAGE(C4:C33)</f>
        <v>251.3</v>
      </c>
      <c r="D36" s="83">
        <f>AVERAGE(D4:D33)</f>
        <v>309.76</v>
      </c>
      <c r="E36" s="83">
        <f>AVERAGE(E4:E33)</f>
        <v>241.13333333333333</v>
      </c>
      <c r="F36" s="83"/>
      <c r="G36" s="83">
        <f t="shared" ref="G36:Q36" si="28">AVERAGE(G4:G33)</f>
        <v>219.76</v>
      </c>
      <c r="H36" s="83">
        <f t="shared" si="28"/>
        <v>100.4</v>
      </c>
      <c r="I36" s="83">
        <f t="shared" si="28"/>
        <v>220.36</v>
      </c>
      <c r="J36" s="83">
        <f t="shared" si="28"/>
        <v>113.96666666666667</v>
      </c>
      <c r="K36" s="83">
        <f t="shared" si="28"/>
        <v>272.08</v>
      </c>
      <c r="L36" s="83">
        <f t="shared" si="28"/>
        <v>205.26666666666668</v>
      </c>
      <c r="M36" s="83">
        <f t="shared" si="28"/>
        <v>6.8</v>
      </c>
      <c r="N36" s="83">
        <f t="shared" si="28"/>
        <v>44.48</v>
      </c>
      <c r="O36" s="83">
        <f t="shared" si="28"/>
        <v>-0.6</v>
      </c>
      <c r="P36" s="83">
        <f t="shared" si="28"/>
        <v>51.72</v>
      </c>
      <c r="Q36" s="83">
        <f t="shared" si="28"/>
        <v>96.8</v>
      </c>
      <c r="R36" s="81" t="s">
        <v>57</v>
      </c>
      <c r="S36" s="83">
        <f t="shared" ref="S36:BF36" si="29">AVERAGE(S4:S34)</f>
        <v>321.04166666666669</v>
      </c>
      <c r="T36" s="83">
        <f t="shared" si="29"/>
        <v>324.53333333333336</v>
      </c>
      <c r="U36" s="83">
        <f t="shared" si="29"/>
        <v>243.13333333333333</v>
      </c>
      <c r="V36" s="83">
        <f t="shared" si="29"/>
        <v>239.73333333333332</v>
      </c>
      <c r="W36" s="83">
        <f t="shared" si="29"/>
        <v>289.33333333333331</v>
      </c>
      <c r="X36" s="83">
        <f t="shared" si="29"/>
        <v>323.94736842105266</v>
      </c>
      <c r="Y36" s="83">
        <f t="shared" si="29"/>
        <v>323.94736842105266</v>
      </c>
      <c r="Z36" s="83">
        <f t="shared" si="29"/>
        <v>304.78947368421052</v>
      </c>
      <c r="AA36" s="83">
        <f t="shared" si="29"/>
        <v>295.78947368421052</v>
      </c>
      <c r="AB36" s="83">
        <f t="shared" si="29"/>
        <v>303.57894736842104</v>
      </c>
      <c r="AC36" s="83">
        <f t="shared" si="29"/>
        <v>392.10526315789474</v>
      </c>
      <c r="AD36" s="83">
        <f t="shared" si="29"/>
        <v>393.68421052631578</v>
      </c>
      <c r="AE36" s="83">
        <f t="shared" si="29"/>
        <v>411.05263157894734</v>
      </c>
      <c r="AF36" s="83">
        <f t="shared" si="29"/>
        <v>318.73684210526318</v>
      </c>
      <c r="AG36" s="83">
        <f t="shared" si="29"/>
        <v>317.57894736842104</v>
      </c>
      <c r="AH36" s="83">
        <f t="shared" si="29"/>
        <v>467.57894736842104</v>
      </c>
      <c r="AI36" s="83">
        <f t="shared" si="29"/>
        <v>472.42105263157896</v>
      </c>
      <c r="AJ36" s="83">
        <f t="shared" si="29"/>
        <v>526.15789473684208</v>
      </c>
      <c r="AK36" s="83">
        <f t="shared" si="29"/>
        <v>394.31578947368422</v>
      </c>
      <c r="AL36" s="83">
        <f t="shared" si="29"/>
        <v>385.5263157894737</v>
      </c>
      <c r="AM36" s="83">
        <f t="shared" si="29"/>
        <v>311.36842105263156</v>
      </c>
      <c r="AN36" s="83">
        <f t="shared" si="29"/>
        <v>305.36842105263156</v>
      </c>
      <c r="AO36" s="83">
        <f t="shared" si="29"/>
        <v>188.31578947368422</v>
      </c>
      <c r="AP36" s="83">
        <f t="shared" si="29"/>
        <v>188.36842105263159</v>
      </c>
      <c r="AQ36" s="83">
        <f t="shared" si="29"/>
        <v>214.10526315789474</v>
      </c>
      <c r="AR36" s="83">
        <f t="shared" si="29"/>
        <v>245.57894736842104</v>
      </c>
      <c r="AS36" s="83">
        <f t="shared" si="29"/>
        <v>240.52631578947367</v>
      </c>
      <c r="AT36" s="83">
        <f t="shared" si="29"/>
        <v>130.63157894736841</v>
      </c>
      <c r="AU36" s="83">
        <f t="shared" si="29"/>
        <v>127.10526315789474</v>
      </c>
      <c r="AV36" s="83">
        <f t="shared" si="29"/>
        <v>161.84210526315789</v>
      </c>
      <c r="AW36" s="83" t="e">
        <f t="shared" si="29"/>
        <v>#DIV/0!</v>
      </c>
      <c r="AX36" s="83" t="e">
        <f t="shared" si="29"/>
        <v>#DIV/0!</v>
      </c>
      <c r="AY36" s="83" t="e">
        <f t="shared" si="29"/>
        <v>#DIV/0!</v>
      </c>
      <c r="AZ36" s="83" t="e">
        <f t="shared" si="29"/>
        <v>#DIV/0!</v>
      </c>
      <c r="BA36" s="83" t="e">
        <f t="shared" si="29"/>
        <v>#DIV/0!</v>
      </c>
      <c r="BB36" s="83" t="e">
        <f t="shared" si="29"/>
        <v>#DIV/0!</v>
      </c>
      <c r="BC36" s="83" t="e">
        <f t="shared" si="29"/>
        <v>#DIV/0!</v>
      </c>
      <c r="BD36" s="83" t="e">
        <f t="shared" si="29"/>
        <v>#DIV/0!</v>
      </c>
      <c r="BE36" s="83" t="e">
        <f t="shared" si="29"/>
        <v>#DIV/0!</v>
      </c>
      <c r="BF36" s="83" t="e">
        <f t="shared" si="29"/>
        <v>#DIV/0!</v>
      </c>
      <c r="BM36" s="21"/>
    </row>
    <row r="37" spans="1:74" ht="13.5" thickBot="1" x14ac:dyDescent="0.25">
      <c r="A37" s="81" t="s">
        <v>137</v>
      </c>
      <c r="B37" s="83">
        <f>MIN(B4:B33)</f>
        <v>234</v>
      </c>
      <c r="C37" s="83">
        <f>MIN(C4:C33)</f>
        <v>176</v>
      </c>
      <c r="D37" s="83">
        <f>MIN(D4:D33)</f>
        <v>230</v>
      </c>
      <c r="E37" s="83">
        <f>MIN(E4:E33)</f>
        <v>170</v>
      </c>
      <c r="F37" s="83"/>
      <c r="G37" s="83">
        <f t="shared" ref="G37:Q37" si="30">MIN(G4:G33)</f>
        <v>143</v>
      </c>
      <c r="H37" s="83">
        <f t="shared" si="30"/>
        <v>73</v>
      </c>
      <c r="I37" s="83">
        <f t="shared" si="30"/>
        <v>160</v>
      </c>
      <c r="J37" s="83">
        <f t="shared" si="30"/>
        <v>95</v>
      </c>
      <c r="K37" s="83">
        <f t="shared" si="30"/>
        <v>200</v>
      </c>
      <c r="L37" s="83">
        <f t="shared" si="30"/>
        <v>142</v>
      </c>
      <c r="M37" s="83">
        <f t="shared" si="30"/>
        <v>-6</v>
      </c>
      <c r="N37" s="83">
        <f t="shared" si="30"/>
        <v>10</v>
      </c>
      <c r="O37" s="83">
        <f t="shared" si="30"/>
        <v>-20</v>
      </c>
      <c r="P37" s="83">
        <f t="shared" si="30"/>
        <v>-7</v>
      </c>
      <c r="Q37" s="83">
        <f t="shared" si="30"/>
        <v>-1</v>
      </c>
      <c r="R37" s="81" t="s">
        <v>137</v>
      </c>
      <c r="S37" s="83">
        <f t="shared" ref="S37:BF37" si="31">MIN(S4:S34)</f>
        <v>280</v>
      </c>
      <c r="T37" s="83">
        <f t="shared" si="31"/>
        <v>280</v>
      </c>
      <c r="U37" s="83">
        <f t="shared" si="31"/>
        <v>205</v>
      </c>
      <c r="V37" s="83">
        <f t="shared" si="31"/>
        <v>200</v>
      </c>
      <c r="W37" s="83">
        <f t="shared" si="31"/>
        <v>255</v>
      </c>
      <c r="X37" s="83">
        <f t="shared" si="31"/>
        <v>305</v>
      </c>
      <c r="Y37" s="83">
        <f t="shared" si="31"/>
        <v>305</v>
      </c>
      <c r="Z37" s="83">
        <f t="shared" si="31"/>
        <v>285</v>
      </c>
      <c r="AA37" s="83">
        <f t="shared" si="31"/>
        <v>280</v>
      </c>
      <c r="AB37" s="83">
        <f t="shared" si="31"/>
        <v>275</v>
      </c>
      <c r="AC37" s="83">
        <f t="shared" si="31"/>
        <v>355</v>
      </c>
      <c r="AD37" s="83">
        <f t="shared" si="31"/>
        <v>345</v>
      </c>
      <c r="AE37" s="83">
        <f t="shared" si="31"/>
        <v>375</v>
      </c>
      <c r="AF37" s="83">
        <f t="shared" si="31"/>
        <v>285</v>
      </c>
      <c r="AG37" s="83">
        <f t="shared" si="31"/>
        <v>287</v>
      </c>
      <c r="AH37" s="83">
        <f t="shared" si="31"/>
        <v>422</v>
      </c>
      <c r="AI37" s="83">
        <f t="shared" si="31"/>
        <v>428</v>
      </c>
      <c r="AJ37" s="83">
        <f t="shared" si="31"/>
        <v>450</v>
      </c>
      <c r="AK37" s="83">
        <f t="shared" si="31"/>
        <v>300</v>
      </c>
      <c r="AL37" s="83">
        <f t="shared" si="31"/>
        <v>300</v>
      </c>
      <c r="AM37" s="83">
        <f t="shared" si="31"/>
        <v>295</v>
      </c>
      <c r="AN37" s="83">
        <f t="shared" si="31"/>
        <v>292</v>
      </c>
      <c r="AO37" s="83">
        <f t="shared" si="31"/>
        <v>169</v>
      </c>
      <c r="AP37" s="83">
        <f t="shared" si="31"/>
        <v>169</v>
      </c>
      <c r="AQ37" s="83">
        <f t="shared" si="31"/>
        <v>195</v>
      </c>
      <c r="AR37" s="83">
        <f t="shared" si="31"/>
        <v>227</v>
      </c>
      <c r="AS37" s="83">
        <f t="shared" si="31"/>
        <v>227</v>
      </c>
      <c r="AT37" s="83">
        <f t="shared" si="31"/>
        <v>112</v>
      </c>
      <c r="AU37" s="83">
        <f t="shared" si="31"/>
        <v>111</v>
      </c>
      <c r="AV37" s="83">
        <f t="shared" si="31"/>
        <v>144</v>
      </c>
      <c r="AW37" s="83">
        <f t="shared" si="31"/>
        <v>0</v>
      </c>
      <c r="AX37" s="83">
        <f t="shared" si="31"/>
        <v>0</v>
      </c>
      <c r="AY37" s="83">
        <f t="shared" si="31"/>
        <v>0</v>
      </c>
      <c r="AZ37" s="83">
        <f t="shared" si="31"/>
        <v>0</v>
      </c>
      <c r="BA37" s="83">
        <f t="shared" si="31"/>
        <v>0</v>
      </c>
      <c r="BB37" s="83">
        <f t="shared" si="31"/>
        <v>0</v>
      </c>
      <c r="BC37" s="83">
        <f t="shared" si="31"/>
        <v>0</v>
      </c>
      <c r="BD37" s="83">
        <f t="shared" si="31"/>
        <v>0</v>
      </c>
      <c r="BE37" s="83">
        <f t="shared" si="31"/>
        <v>0</v>
      </c>
      <c r="BF37" s="83">
        <f t="shared" si="31"/>
        <v>0</v>
      </c>
    </row>
    <row r="38" spans="1:74" x14ac:dyDescent="0.2">
      <c r="A38" s="81" t="s">
        <v>138</v>
      </c>
      <c r="B38" s="83">
        <f>MAX(B4:B33)</f>
        <v>409</v>
      </c>
      <c r="C38" s="83">
        <f>MAX(C4:C33)</f>
        <v>377</v>
      </c>
      <c r="D38" s="83">
        <f>MAX(D4:D33)</f>
        <v>398</v>
      </c>
      <c r="E38" s="83">
        <f>MAX(E4:E33)</f>
        <v>370</v>
      </c>
      <c r="F38" s="83"/>
      <c r="G38" s="83">
        <f t="shared" ref="G38:Q38" si="32">MAX(G4:G33)</f>
        <v>355</v>
      </c>
      <c r="H38" s="83">
        <f t="shared" si="32"/>
        <v>145</v>
      </c>
      <c r="I38" s="83">
        <f t="shared" si="32"/>
        <v>340</v>
      </c>
      <c r="J38" s="83">
        <f t="shared" si="32"/>
        <v>138</v>
      </c>
      <c r="K38" s="83">
        <f t="shared" si="32"/>
        <v>347</v>
      </c>
      <c r="L38" s="83">
        <f t="shared" si="32"/>
        <v>323</v>
      </c>
      <c r="M38" s="83">
        <f t="shared" si="32"/>
        <v>35</v>
      </c>
      <c r="N38" s="83">
        <f t="shared" si="32"/>
        <v>119</v>
      </c>
      <c r="O38" s="83">
        <f t="shared" si="32"/>
        <v>15</v>
      </c>
      <c r="P38" s="83">
        <f t="shared" si="32"/>
        <v>169</v>
      </c>
      <c r="Q38" s="83">
        <f t="shared" si="32"/>
        <v>237</v>
      </c>
      <c r="R38" s="81" t="s">
        <v>138</v>
      </c>
      <c r="S38" s="83">
        <f t="shared" ref="S38:BF38" si="33">MAX(S4:S34)</f>
        <v>365</v>
      </c>
      <c r="T38" s="83">
        <f t="shared" si="33"/>
        <v>365</v>
      </c>
      <c r="U38" s="83">
        <f t="shared" si="33"/>
        <v>275</v>
      </c>
      <c r="V38" s="83">
        <f t="shared" si="33"/>
        <v>263</v>
      </c>
      <c r="W38" s="83">
        <f t="shared" si="33"/>
        <v>325</v>
      </c>
      <c r="X38" s="83">
        <f t="shared" si="33"/>
        <v>345</v>
      </c>
      <c r="Y38" s="83">
        <f t="shared" si="33"/>
        <v>345</v>
      </c>
      <c r="Z38" s="83">
        <f t="shared" si="33"/>
        <v>335</v>
      </c>
      <c r="AA38" s="83">
        <f t="shared" si="33"/>
        <v>325</v>
      </c>
      <c r="AB38" s="83">
        <f t="shared" si="33"/>
        <v>335</v>
      </c>
      <c r="AC38" s="83">
        <f t="shared" si="33"/>
        <v>415</v>
      </c>
      <c r="AD38" s="83">
        <f t="shared" si="33"/>
        <v>420</v>
      </c>
      <c r="AE38" s="83">
        <f t="shared" si="33"/>
        <v>440</v>
      </c>
      <c r="AF38" s="83">
        <f t="shared" si="33"/>
        <v>345</v>
      </c>
      <c r="AG38" s="83">
        <f t="shared" si="33"/>
        <v>345</v>
      </c>
      <c r="AH38" s="83">
        <f t="shared" si="33"/>
        <v>493</v>
      </c>
      <c r="AI38" s="83">
        <f t="shared" si="33"/>
        <v>500</v>
      </c>
      <c r="AJ38" s="83">
        <f t="shared" si="33"/>
        <v>577</v>
      </c>
      <c r="AK38" s="83">
        <f t="shared" si="33"/>
        <v>435</v>
      </c>
      <c r="AL38" s="83">
        <f t="shared" si="33"/>
        <v>430</v>
      </c>
      <c r="AM38" s="83">
        <f t="shared" si="33"/>
        <v>317</v>
      </c>
      <c r="AN38" s="83">
        <f t="shared" si="33"/>
        <v>310</v>
      </c>
      <c r="AO38" s="83">
        <f t="shared" si="33"/>
        <v>202</v>
      </c>
      <c r="AP38" s="83">
        <f t="shared" si="33"/>
        <v>202</v>
      </c>
      <c r="AQ38" s="83">
        <f t="shared" si="33"/>
        <v>229</v>
      </c>
      <c r="AR38" s="83">
        <f t="shared" si="33"/>
        <v>255</v>
      </c>
      <c r="AS38" s="83">
        <f t="shared" si="33"/>
        <v>246</v>
      </c>
      <c r="AT38" s="83">
        <f t="shared" si="33"/>
        <v>142</v>
      </c>
      <c r="AU38" s="83">
        <f t="shared" si="33"/>
        <v>140</v>
      </c>
      <c r="AV38" s="83">
        <f t="shared" si="33"/>
        <v>170</v>
      </c>
      <c r="AW38" s="83">
        <f t="shared" si="33"/>
        <v>0</v>
      </c>
      <c r="AX38" s="83">
        <f t="shared" si="33"/>
        <v>0</v>
      </c>
      <c r="AY38" s="83">
        <f t="shared" si="33"/>
        <v>0</v>
      </c>
      <c r="AZ38" s="83">
        <f t="shared" si="33"/>
        <v>0</v>
      </c>
      <c r="BA38" s="83">
        <f t="shared" si="33"/>
        <v>0</v>
      </c>
      <c r="BB38" s="83">
        <f t="shared" si="33"/>
        <v>0</v>
      </c>
      <c r="BC38" s="83">
        <f t="shared" si="33"/>
        <v>0</v>
      </c>
      <c r="BD38" s="83">
        <f t="shared" si="33"/>
        <v>0</v>
      </c>
      <c r="BE38" s="83">
        <f t="shared" si="33"/>
        <v>0</v>
      </c>
      <c r="BF38" s="83">
        <f t="shared" si="33"/>
        <v>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18</v>
      </c>
      <c r="D40" s="1"/>
      <c r="J40" s="235"/>
      <c r="L40" s="15" t="s">
        <v>19</v>
      </c>
      <c r="N40" s="1"/>
      <c r="T40" s="1"/>
      <c r="V40" s="15" t="s">
        <v>83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>
        <v>265</v>
      </c>
      <c r="C43" s="138">
        <v>280</v>
      </c>
      <c r="D43" s="146"/>
      <c r="E43" s="147"/>
      <c r="F43" s="146">
        <v>277</v>
      </c>
      <c r="G43" s="145">
        <v>285</v>
      </c>
      <c r="H43" s="146"/>
      <c r="I43" s="147"/>
      <c r="J43" s="146"/>
      <c r="K43" s="147"/>
      <c r="L43" s="142">
        <v>345</v>
      </c>
      <c r="M43" s="138">
        <v>359</v>
      </c>
      <c r="N43" s="146"/>
      <c r="O43" s="147"/>
      <c r="P43" s="146"/>
      <c r="Q43" s="145"/>
      <c r="R43" s="146">
        <v>266</v>
      </c>
      <c r="S43" s="147">
        <v>299</v>
      </c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400</v>
      </c>
      <c r="C53" s="138">
        <v>430</v>
      </c>
      <c r="D53" s="146"/>
      <c r="E53" s="147"/>
      <c r="F53" s="146">
        <v>425</v>
      </c>
      <c r="G53" s="145">
        <v>470</v>
      </c>
      <c r="H53" s="146">
        <v>300</v>
      </c>
      <c r="I53" s="147">
        <v>330</v>
      </c>
      <c r="J53" s="146">
        <v>285</v>
      </c>
      <c r="K53" s="147">
        <v>345</v>
      </c>
      <c r="L53" s="142"/>
      <c r="M53" s="138"/>
      <c r="N53" s="146"/>
      <c r="O53" s="147"/>
      <c r="P53" s="146">
        <v>162</v>
      </c>
      <c r="Q53" s="145">
        <v>175</v>
      </c>
      <c r="R53" s="146">
        <v>199</v>
      </c>
      <c r="S53" s="147">
        <v>200</v>
      </c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>
        <v>158</v>
      </c>
      <c r="Q54" s="138"/>
      <c r="R54" s="142">
        <v>175</v>
      </c>
      <c r="S54" s="139">
        <v>195</v>
      </c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15</v>
      </c>
      <c r="C62" s="7"/>
      <c r="D62" s="14"/>
      <c r="E62" s="14"/>
      <c r="F62" s="14"/>
      <c r="G62" s="13" t="s">
        <v>18</v>
      </c>
      <c r="H62" s="14"/>
      <c r="I62" s="7"/>
      <c r="J62" s="14"/>
      <c r="K62" s="104"/>
      <c r="L62" s="13" t="s">
        <v>19</v>
      </c>
      <c r="M62" s="14"/>
      <c r="N62" s="7"/>
      <c r="O62" s="14"/>
      <c r="P62" s="104"/>
      <c r="Q62" s="13" t="s">
        <v>58</v>
      </c>
      <c r="R62" s="14"/>
      <c r="S62" s="7"/>
      <c r="T62" s="14"/>
      <c r="U62" s="104"/>
      <c r="V62" s="13" t="s">
        <v>466</v>
      </c>
      <c r="W62" s="14"/>
      <c r="X62" s="7"/>
      <c r="Y62" s="14"/>
      <c r="Z62" s="104"/>
      <c r="AA62" s="13" t="s">
        <v>499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36982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36983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36984</v>
      </c>
      <c r="B66" s="196">
        <v>260</v>
      </c>
      <c r="C66" s="197">
        <v>260</v>
      </c>
      <c r="D66" s="197">
        <v>150</v>
      </c>
      <c r="E66" s="197">
        <v>155</v>
      </c>
      <c r="F66" s="198">
        <v>190</v>
      </c>
      <c r="G66" s="196">
        <v>240</v>
      </c>
      <c r="H66" s="197">
        <v>240</v>
      </c>
      <c r="I66" s="197">
        <v>150</v>
      </c>
      <c r="J66" s="197">
        <v>165</v>
      </c>
      <c r="K66" s="198">
        <v>175</v>
      </c>
      <c r="L66" s="196">
        <v>295</v>
      </c>
      <c r="M66" s="197">
        <v>300</v>
      </c>
      <c r="N66" s="197">
        <v>175</v>
      </c>
      <c r="O66" s="197">
        <v>170</v>
      </c>
      <c r="P66" s="198">
        <v>180</v>
      </c>
      <c r="Q66" s="196">
        <v>305</v>
      </c>
      <c r="R66" s="197">
        <v>292</v>
      </c>
      <c r="S66" s="197">
        <v>197</v>
      </c>
      <c r="T66" s="197">
        <v>180</v>
      </c>
      <c r="U66" s="198">
        <v>203</v>
      </c>
      <c r="V66" s="196">
        <v>268</v>
      </c>
      <c r="W66" s="197">
        <v>245</v>
      </c>
      <c r="X66" s="197">
        <v>110</v>
      </c>
      <c r="Y66" s="197">
        <v>115</v>
      </c>
      <c r="Z66" s="198">
        <v>140</v>
      </c>
      <c r="AA66" s="196">
        <v>190</v>
      </c>
      <c r="AB66" s="197">
        <v>195</v>
      </c>
      <c r="AC66" s="197">
        <v>66</v>
      </c>
      <c r="AD66" s="197">
        <v>76</v>
      </c>
      <c r="AE66" s="198">
        <v>101</v>
      </c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103">
        <v>36985</v>
      </c>
      <c r="B67" s="199">
        <v>260</v>
      </c>
      <c r="C67" s="200">
        <v>260</v>
      </c>
      <c r="D67" s="197">
        <v>140</v>
      </c>
      <c r="E67" s="197">
        <v>155</v>
      </c>
      <c r="F67" s="198">
        <v>195</v>
      </c>
      <c r="G67" s="196">
        <v>250</v>
      </c>
      <c r="H67" s="197">
        <v>250</v>
      </c>
      <c r="I67" s="197">
        <v>155</v>
      </c>
      <c r="J67" s="197">
        <v>175</v>
      </c>
      <c r="K67" s="198">
        <v>180</v>
      </c>
      <c r="L67" s="196">
        <v>310</v>
      </c>
      <c r="M67" s="197">
        <v>300</v>
      </c>
      <c r="N67" s="197">
        <v>175</v>
      </c>
      <c r="O67" s="197">
        <v>180</v>
      </c>
      <c r="P67" s="198">
        <v>190</v>
      </c>
      <c r="Q67" s="196">
        <v>317</v>
      </c>
      <c r="R67" s="197">
        <v>305</v>
      </c>
      <c r="S67" s="197">
        <v>202</v>
      </c>
      <c r="T67" s="197">
        <v>200</v>
      </c>
      <c r="U67" s="198">
        <v>207</v>
      </c>
      <c r="V67" s="196">
        <v>275</v>
      </c>
      <c r="W67" s="197">
        <v>253</v>
      </c>
      <c r="X67" s="197">
        <v>115</v>
      </c>
      <c r="Y67" s="197">
        <v>133</v>
      </c>
      <c r="Z67" s="198">
        <v>140</v>
      </c>
      <c r="AA67" s="196">
        <v>196</v>
      </c>
      <c r="AB67" s="197">
        <v>195</v>
      </c>
      <c r="AC67" s="197">
        <v>66</v>
      </c>
      <c r="AD67" s="197">
        <v>76</v>
      </c>
      <c r="AE67" s="198">
        <v>101</v>
      </c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36986</v>
      </c>
      <c r="B68" s="196">
        <v>260</v>
      </c>
      <c r="C68" s="197">
        <v>260</v>
      </c>
      <c r="D68" s="197">
        <v>135</v>
      </c>
      <c r="E68" s="197">
        <v>155</v>
      </c>
      <c r="F68" s="198">
        <v>200</v>
      </c>
      <c r="G68" s="196">
        <v>260</v>
      </c>
      <c r="H68" s="197">
        <v>260</v>
      </c>
      <c r="I68" s="197">
        <v>155</v>
      </c>
      <c r="J68" s="197">
        <v>175</v>
      </c>
      <c r="K68" s="198">
        <v>190</v>
      </c>
      <c r="L68" s="196">
        <v>310</v>
      </c>
      <c r="M68" s="197">
        <v>300</v>
      </c>
      <c r="N68" s="197">
        <v>183</v>
      </c>
      <c r="O68" s="197">
        <v>180</v>
      </c>
      <c r="P68" s="198">
        <v>200</v>
      </c>
      <c r="Q68" s="196">
        <v>317</v>
      </c>
      <c r="R68" s="197">
        <v>305</v>
      </c>
      <c r="S68" s="197">
        <v>222</v>
      </c>
      <c r="T68" s="197">
        <v>200</v>
      </c>
      <c r="U68" s="198">
        <v>207</v>
      </c>
      <c r="V68" s="196">
        <v>275</v>
      </c>
      <c r="W68" s="197">
        <v>253</v>
      </c>
      <c r="X68" s="197">
        <v>120</v>
      </c>
      <c r="Y68" s="197">
        <v>133</v>
      </c>
      <c r="Z68" s="198">
        <v>140</v>
      </c>
      <c r="AA68" s="196">
        <v>196</v>
      </c>
      <c r="AB68" s="197">
        <v>195</v>
      </c>
      <c r="AC68" s="197">
        <v>66</v>
      </c>
      <c r="AD68" s="197">
        <v>76</v>
      </c>
      <c r="AE68" s="198">
        <v>101</v>
      </c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36987</v>
      </c>
      <c r="B69" s="196">
        <v>260</v>
      </c>
      <c r="C69" s="197">
        <v>260</v>
      </c>
      <c r="D69" s="197">
        <v>135</v>
      </c>
      <c r="E69" s="197">
        <v>158</v>
      </c>
      <c r="F69" s="198">
        <v>215</v>
      </c>
      <c r="G69" s="196">
        <v>260</v>
      </c>
      <c r="H69" s="197">
        <v>260</v>
      </c>
      <c r="I69" s="197">
        <v>155</v>
      </c>
      <c r="J69" s="197">
        <v>160</v>
      </c>
      <c r="K69" s="198">
        <v>195</v>
      </c>
      <c r="L69" s="196">
        <v>310</v>
      </c>
      <c r="M69" s="197">
        <v>300</v>
      </c>
      <c r="N69" s="197">
        <v>185</v>
      </c>
      <c r="O69" s="197">
        <v>180</v>
      </c>
      <c r="P69" s="198">
        <v>205</v>
      </c>
      <c r="Q69" s="196">
        <v>317</v>
      </c>
      <c r="R69" s="197">
        <v>308</v>
      </c>
      <c r="S69" s="197">
        <v>227</v>
      </c>
      <c r="T69" s="197">
        <v>200</v>
      </c>
      <c r="U69" s="198">
        <v>207</v>
      </c>
      <c r="V69" s="196">
        <v>275</v>
      </c>
      <c r="W69" s="197">
        <v>253</v>
      </c>
      <c r="X69" s="197">
        <v>125</v>
      </c>
      <c r="Y69" s="197">
        <v>133</v>
      </c>
      <c r="Z69" s="198">
        <v>150</v>
      </c>
      <c r="AA69" s="196">
        <v>199</v>
      </c>
      <c r="AB69" s="197">
        <v>198</v>
      </c>
      <c r="AC69" s="197">
        <v>66</v>
      </c>
      <c r="AD69" s="197">
        <v>76</v>
      </c>
      <c r="AE69" s="198">
        <v>101</v>
      </c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36988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36989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36990</v>
      </c>
      <c r="B72" s="196">
        <v>275</v>
      </c>
      <c r="C72" s="197">
        <v>275</v>
      </c>
      <c r="D72" s="197">
        <v>135</v>
      </c>
      <c r="E72" s="197">
        <v>151</v>
      </c>
      <c r="F72" s="198">
        <v>230</v>
      </c>
      <c r="G72" s="196">
        <v>260</v>
      </c>
      <c r="H72" s="197">
        <v>260</v>
      </c>
      <c r="I72" s="197">
        <v>155</v>
      </c>
      <c r="J72" s="197">
        <v>160</v>
      </c>
      <c r="K72" s="198">
        <v>195</v>
      </c>
      <c r="L72" s="196">
        <v>310</v>
      </c>
      <c r="M72" s="197">
        <v>300</v>
      </c>
      <c r="N72" s="197">
        <v>185</v>
      </c>
      <c r="O72" s="197">
        <v>180</v>
      </c>
      <c r="P72" s="198">
        <v>205</v>
      </c>
      <c r="Q72" s="196">
        <v>317</v>
      </c>
      <c r="R72" s="197">
        <v>308</v>
      </c>
      <c r="S72" s="197">
        <v>227</v>
      </c>
      <c r="T72" s="197">
        <v>210</v>
      </c>
      <c r="U72" s="198">
        <v>207</v>
      </c>
      <c r="V72" s="196">
        <v>275</v>
      </c>
      <c r="W72" s="197">
        <v>253</v>
      </c>
      <c r="X72" s="197">
        <v>125</v>
      </c>
      <c r="Y72" s="197">
        <v>133</v>
      </c>
      <c r="Z72" s="198">
        <v>155</v>
      </c>
      <c r="AA72" s="196">
        <v>199</v>
      </c>
      <c r="AB72" s="197">
        <v>198</v>
      </c>
      <c r="AC72" s="197">
        <v>66</v>
      </c>
      <c r="AD72" s="197">
        <v>76</v>
      </c>
      <c r="AE72" s="198">
        <v>99</v>
      </c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36991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103">
        <v>36992</v>
      </c>
      <c r="B74" s="196">
        <v>300</v>
      </c>
      <c r="C74" s="197">
        <v>300</v>
      </c>
      <c r="D74" s="197">
        <v>140</v>
      </c>
      <c r="E74" s="197">
        <v>154</v>
      </c>
      <c r="F74" s="198">
        <v>260</v>
      </c>
      <c r="G74" s="196">
        <v>270</v>
      </c>
      <c r="H74" s="197">
        <v>270</v>
      </c>
      <c r="I74" s="197">
        <v>165</v>
      </c>
      <c r="J74" s="197">
        <v>175</v>
      </c>
      <c r="K74" s="198">
        <v>215</v>
      </c>
      <c r="L74" s="196">
        <v>310</v>
      </c>
      <c r="M74" s="197">
        <v>300</v>
      </c>
      <c r="N74" s="197">
        <v>190</v>
      </c>
      <c r="O74" s="197">
        <v>195</v>
      </c>
      <c r="P74" s="198">
        <v>225</v>
      </c>
      <c r="Q74" s="196">
        <v>317</v>
      </c>
      <c r="R74" s="197">
        <v>308</v>
      </c>
      <c r="S74" s="197">
        <v>238</v>
      </c>
      <c r="T74" s="197">
        <v>225</v>
      </c>
      <c r="U74" s="198">
        <v>222</v>
      </c>
      <c r="V74" s="196">
        <v>275</v>
      </c>
      <c r="W74" s="197">
        <v>253</v>
      </c>
      <c r="X74" s="197">
        <v>130</v>
      </c>
      <c r="Y74" s="197">
        <v>133</v>
      </c>
      <c r="Z74" s="198">
        <v>165</v>
      </c>
      <c r="AA74" s="196">
        <v>199</v>
      </c>
      <c r="AB74" s="197">
        <v>198</v>
      </c>
      <c r="AC74" s="197">
        <v>66</v>
      </c>
      <c r="AD74" s="197">
        <v>76</v>
      </c>
      <c r="AE74" s="198">
        <v>116</v>
      </c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36993</v>
      </c>
      <c r="B75" s="196">
        <v>300</v>
      </c>
      <c r="C75" s="197">
        <v>300</v>
      </c>
      <c r="D75" s="197">
        <v>140</v>
      </c>
      <c r="E75" s="197">
        <v>160</v>
      </c>
      <c r="F75" s="198">
        <v>265</v>
      </c>
      <c r="G75" s="196">
        <v>270</v>
      </c>
      <c r="H75" s="197">
        <v>270</v>
      </c>
      <c r="I75" s="197">
        <v>165</v>
      </c>
      <c r="J75" s="197">
        <v>175</v>
      </c>
      <c r="K75" s="198">
        <v>226</v>
      </c>
      <c r="L75" s="196">
        <v>310</v>
      </c>
      <c r="M75" s="197">
        <v>300</v>
      </c>
      <c r="N75" s="197">
        <v>200</v>
      </c>
      <c r="O75" s="197">
        <v>197</v>
      </c>
      <c r="P75" s="198">
        <v>240</v>
      </c>
      <c r="Q75" s="196">
        <v>317</v>
      </c>
      <c r="R75" s="197">
        <v>308</v>
      </c>
      <c r="S75" s="197">
        <v>238</v>
      </c>
      <c r="T75" s="197">
        <v>225</v>
      </c>
      <c r="U75" s="198">
        <v>232</v>
      </c>
      <c r="V75" s="196">
        <v>275</v>
      </c>
      <c r="W75" s="197">
        <v>253</v>
      </c>
      <c r="X75" s="197">
        <v>130</v>
      </c>
      <c r="Y75" s="197">
        <v>133</v>
      </c>
      <c r="Z75" s="198">
        <v>175</v>
      </c>
      <c r="AA75" s="196">
        <v>199</v>
      </c>
      <c r="AB75" s="197">
        <v>198</v>
      </c>
      <c r="AC75" s="197">
        <v>66</v>
      </c>
      <c r="AD75" s="197">
        <v>76</v>
      </c>
      <c r="AE75" s="198">
        <v>116</v>
      </c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36994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36995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36996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36997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36998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36999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37000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37001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37002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37003</v>
      </c>
      <c r="B85" s="196"/>
      <c r="C85" s="197"/>
      <c r="D85" s="197"/>
      <c r="E85" s="197"/>
      <c r="F85" s="198"/>
      <c r="G85" s="196"/>
      <c r="H85" s="197"/>
      <c r="I85" s="197"/>
      <c r="J85" s="197"/>
      <c r="K85" s="198"/>
      <c r="L85" s="196"/>
      <c r="M85" s="197"/>
      <c r="N85" s="197"/>
      <c r="O85" s="197"/>
      <c r="P85" s="198"/>
      <c r="Q85" s="196"/>
      <c r="R85" s="197"/>
      <c r="S85" s="197"/>
      <c r="T85" s="197"/>
      <c r="U85" s="198"/>
      <c r="V85" s="196"/>
      <c r="W85" s="197"/>
      <c r="X85" s="197"/>
      <c r="Y85" s="197"/>
      <c r="Z85" s="198"/>
      <c r="AA85" s="196"/>
      <c r="AB85" s="197"/>
      <c r="AC85" s="197"/>
      <c r="AD85" s="197"/>
      <c r="AE85" s="198"/>
      <c r="AF85" s="196"/>
      <c r="AG85" s="197"/>
      <c r="AH85" s="197"/>
      <c r="AI85" s="197"/>
      <c r="AJ85" s="198"/>
      <c r="AK85" s="196"/>
      <c r="AL85" s="197"/>
      <c r="AM85" s="197"/>
      <c r="AN85" s="197"/>
      <c r="AO85" s="198"/>
    </row>
    <row r="86" spans="1:41" x14ac:dyDescent="0.2">
      <c r="A86" s="103">
        <v>37004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37005</v>
      </c>
      <c r="B87" s="196">
        <v>225</v>
      </c>
      <c r="C87" s="197"/>
      <c r="D87" s="197"/>
      <c r="E87" s="197">
        <v>130</v>
      </c>
      <c r="F87" s="198">
        <v>190</v>
      </c>
      <c r="G87" s="196">
        <v>260</v>
      </c>
      <c r="H87" s="197">
        <v>260</v>
      </c>
      <c r="I87" s="197">
        <v>145</v>
      </c>
      <c r="J87" s="197">
        <v>145</v>
      </c>
      <c r="K87" s="198">
        <v>199</v>
      </c>
      <c r="L87" s="196">
        <v>285</v>
      </c>
      <c r="M87" s="197">
        <v>290</v>
      </c>
      <c r="N87" s="197">
        <v>175</v>
      </c>
      <c r="O87" s="197">
        <v>165</v>
      </c>
      <c r="P87" s="198">
        <v>225</v>
      </c>
      <c r="Q87" s="196">
        <v>312</v>
      </c>
      <c r="R87" s="197">
        <v>305</v>
      </c>
      <c r="S87" s="197">
        <v>220</v>
      </c>
      <c r="T87" s="197">
        <v>210</v>
      </c>
      <c r="U87" s="198">
        <v>222</v>
      </c>
      <c r="V87" s="196">
        <v>255</v>
      </c>
      <c r="W87" s="197">
        <v>253</v>
      </c>
      <c r="X87" s="197">
        <v>130</v>
      </c>
      <c r="Y87" s="197">
        <v>128</v>
      </c>
      <c r="Z87" s="198">
        <v>172</v>
      </c>
      <c r="AA87" s="196">
        <v>188</v>
      </c>
      <c r="AB87" s="197">
        <v>198</v>
      </c>
      <c r="AC87" s="197">
        <v>66</v>
      </c>
      <c r="AD87" s="197">
        <v>67</v>
      </c>
      <c r="AE87" s="198">
        <v>118</v>
      </c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37006</v>
      </c>
      <c r="B88" s="196"/>
      <c r="C88" s="197"/>
      <c r="D88" s="197"/>
      <c r="E88" s="197"/>
      <c r="F88" s="198"/>
      <c r="G88" s="196">
        <v>245</v>
      </c>
      <c r="H88" s="197">
        <v>245</v>
      </c>
      <c r="I88" s="197">
        <v>135</v>
      </c>
      <c r="J88" s="197">
        <v>124</v>
      </c>
      <c r="K88" s="198">
        <v>210</v>
      </c>
      <c r="L88" s="196">
        <v>275</v>
      </c>
      <c r="M88" s="197">
        <v>275</v>
      </c>
      <c r="N88" s="197">
        <v>165</v>
      </c>
      <c r="O88" s="197">
        <v>165</v>
      </c>
      <c r="P88" s="198">
        <v>225</v>
      </c>
      <c r="Q88" s="196">
        <v>312</v>
      </c>
      <c r="R88" s="197">
        <v>290</v>
      </c>
      <c r="S88" s="197">
        <v>215</v>
      </c>
      <c r="T88" s="197">
        <v>200</v>
      </c>
      <c r="U88" s="198">
        <v>222</v>
      </c>
      <c r="V88" s="196">
        <v>255</v>
      </c>
      <c r="W88" s="197">
        <v>247</v>
      </c>
      <c r="X88" s="197">
        <v>125</v>
      </c>
      <c r="Y88" s="197">
        <v>123</v>
      </c>
      <c r="Z88" s="198">
        <v>172</v>
      </c>
      <c r="AA88" s="196">
        <v>188</v>
      </c>
      <c r="AB88" s="197">
        <v>198</v>
      </c>
      <c r="AC88" s="197">
        <v>58</v>
      </c>
      <c r="AD88" s="197">
        <v>67</v>
      </c>
      <c r="AE88" s="198">
        <v>108</v>
      </c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37007</v>
      </c>
      <c r="B89" s="196"/>
      <c r="C89" s="197"/>
      <c r="D89" s="197"/>
      <c r="E89" s="197"/>
      <c r="F89" s="198"/>
      <c r="G89" s="196">
        <v>240</v>
      </c>
      <c r="H89" s="197">
        <v>240</v>
      </c>
      <c r="I89" s="197">
        <v>135</v>
      </c>
      <c r="J89" s="197">
        <v>111</v>
      </c>
      <c r="K89" s="198">
        <v>192</v>
      </c>
      <c r="L89" s="196">
        <v>265</v>
      </c>
      <c r="M89" s="197">
        <v>275</v>
      </c>
      <c r="N89" s="197">
        <v>160</v>
      </c>
      <c r="O89" s="197">
        <v>155</v>
      </c>
      <c r="P89" s="198">
        <v>205</v>
      </c>
      <c r="Q89" s="196">
        <v>297</v>
      </c>
      <c r="R89" s="197">
        <v>285</v>
      </c>
      <c r="S89" s="197">
        <v>215</v>
      </c>
      <c r="T89" s="197">
        <v>200</v>
      </c>
      <c r="U89" s="198">
        <v>212</v>
      </c>
      <c r="V89" s="196">
        <v>239</v>
      </c>
      <c r="W89" s="197">
        <v>243</v>
      </c>
      <c r="X89" s="197">
        <v>120</v>
      </c>
      <c r="Y89" s="197">
        <v>120</v>
      </c>
      <c r="Z89" s="198">
        <v>172</v>
      </c>
      <c r="AA89" s="196">
        <v>186</v>
      </c>
      <c r="AB89" s="197">
        <v>198</v>
      </c>
      <c r="AC89" s="197">
        <v>58</v>
      </c>
      <c r="AD89" s="197">
        <v>67</v>
      </c>
      <c r="AE89" s="198">
        <v>108</v>
      </c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37008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37009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37010</v>
      </c>
      <c r="B92" s="196"/>
      <c r="C92" s="197"/>
      <c r="D92" s="197"/>
      <c r="E92" s="197"/>
      <c r="F92" s="198"/>
      <c r="G92" s="196"/>
      <c r="H92" s="197"/>
      <c r="I92" s="197"/>
      <c r="J92" s="197"/>
      <c r="K92" s="198"/>
      <c r="L92" s="196"/>
      <c r="M92" s="197"/>
      <c r="N92" s="197"/>
      <c r="O92" s="197"/>
      <c r="P92" s="198"/>
      <c r="Q92" s="196"/>
      <c r="R92" s="197"/>
      <c r="S92" s="197"/>
      <c r="T92" s="197"/>
      <c r="U92" s="198"/>
      <c r="V92" s="196"/>
      <c r="W92" s="197"/>
      <c r="X92" s="197"/>
      <c r="Y92" s="197"/>
      <c r="Z92" s="198"/>
      <c r="AA92" s="196"/>
      <c r="AB92" s="197"/>
      <c r="AC92" s="197"/>
      <c r="AD92" s="197"/>
      <c r="AE92" s="198"/>
      <c r="AF92" s="196"/>
      <c r="AG92" s="197"/>
      <c r="AH92" s="197"/>
      <c r="AI92" s="197"/>
      <c r="AJ92" s="198"/>
      <c r="AK92" s="196"/>
      <c r="AL92" s="197"/>
      <c r="AM92" s="197"/>
      <c r="AN92" s="197"/>
      <c r="AO92" s="198"/>
    </row>
    <row r="93" spans="1:41" x14ac:dyDescent="0.2">
      <c r="A93" s="103">
        <v>37011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/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>
        <f t="shared" ref="B96:AO96" si="34">AVERAGE(B64:B94)</f>
        <v>267.5</v>
      </c>
      <c r="C96" s="83">
        <f t="shared" si="34"/>
        <v>273.57142857142856</v>
      </c>
      <c r="D96" s="83">
        <f t="shared" si="34"/>
        <v>139.28571428571428</v>
      </c>
      <c r="E96" s="83">
        <f t="shared" si="34"/>
        <v>152.25</v>
      </c>
      <c r="F96" s="83">
        <f t="shared" si="34"/>
        <v>218.125</v>
      </c>
      <c r="G96" s="83">
        <f t="shared" si="34"/>
        <v>255.5</v>
      </c>
      <c r="H96" s="83">
        <f t="shared" si="34"/>
        <v>255.5</v>
      </c>
      <c r="I96" s="83">
        <f t="shared" si="34"/>
        <v>151.5</v>
      </c>
      <c r="J96" s="83">
        <f t="shared" si="34"/>
        <v>156.5</v>
      </c>
      <c r="K96" s="83">
        <f t="shared" si="34"/>
        <v>197.7</v>
      </c>
      <c r="L96" s="83">
        <f t="shared" si="34"/>
        <v>298</v>
      </c>
      <c r="M96" s="83">
        <f t="shared" si="34"/>
        <v>294</v>
      </c>
      <c r="N96" s="83">
        <f t="shared" si="34"/>
        <v>179.3</v>
      </c>
      <c r="O96" s="83">
        <f t="shared" si="34"/>
        <v>176.7</v>
      </c>
      <c r="P96" s="83">
        <f t="shared" si="34"/>
        <v>210</v>
      </c>
      <c r="Q96" s="83">
        <f t="shared" si="34"/>
        <v>312.8</v>
      </c>
      <c r="R96" s="83">
        <f t="shared" si="34"/>
        <v>301.39999999999998</v>
      </c>
      <c r="S96" s="83">
        <f t="shared" si="34"/>
        <v>220.1</v>
      </c>
      <c r="T96" s="83">
        <f t="shared" si="34"/>
        <v>205</v>
      </c>
      <c r="U96" s="83">
        <f t="shared" si="34"/>
        <v>214.1</v>
      </c>
      <c r="V96" s="83">
        <f t="shared" si="34"/>
        <v>266.7</v>
      </c>
      <c r="W96" s="83">
        <f t="shared" si="34"/>
        <v>250.6</v>
      </c>
      <c r="X96" s="83">
        <f t="shared" si="34"/>
        <v>123</v>
      </c>
      <c r="Y96" s="83">
        <f t="shared" si="34"/>
        <v>128.4</v>
      </c>
      <c r="Z96" s="83">
        <f t="shared" si="34"/>
        <v>158.1</v>
      </c>
      <c r="AA96" s="83">
        <f t="shared" si="34"/>
        <v>194</v>
      </c>
      <c r="AB96" s="83">
        <f t="shared" si="34"/>
        <v>197.1</v>
      </c>
      <c r="AC96" s="83">
        <f t="shared" si="34"/>
        <v>64.400000000000006</v>
      </c>
      <c r="AD96" s="83">
        <f t="shared" si="34"/>
        <v>73.3</v>
      </c>
      <c r="AE96" s="83">
        <f t="shared" si="34"/>
        <v>106.9</v>
      </c>
      <c r="AF96" s="83" t="e">
        <f t="shared" si="34"/>
        <v>#DIV/0!</v>
      </c>
      <c r="AG96" s="83" t="e">
        <f t="shared" si="34"/>
        <v>#DIV/0!</v>
      </c>
      <c r="AH96" s="83" t="e">
        <f t="shared" si="34"/>
        <v>#DIV/0!</v>
      </c>
      <c r="AI96" s="83" t="e">
        <f t="shared" si="34"/>
        <v>#DIV/0!</v>
      </c>
      <c r="AJ96" s="83" t="e">
        <f t="shared" si="34"/>
        <v>#DIV/0!</v>
      </c>
      <c r="AK96" s="83" t="e">
        <f t="shared" si="34"/>
        <v>#DIV/0!</v>
      </c>
      <c r="AL96" s="83" t="e">
        <f t="shared" si="34"/>
        <v>#DIV/0!</v>
      </c>
      <c r="AM96" s="83" t="e">
        <f t="shared" si="34"/>
        <v>#DIV/0!</v>
      </c>
      <c r="AN96" s="83" t="e">
        <f t="shared" si="34"/>
        <v>#DIV/0!</v>
      </c>
      <c r="AO96" s="83" t="e">
        <f t="shared" si="34"/>
        <v>#DIV/0!</v>
      </c>
    </row>
    <row r="97" spans="2:41" x14ac:dyDescent="0.2">
      <c r="B97" s="83">
        <f t="shared" ref="B97:AO97" si="35">MIN(B64:B94)</f>
        <v>225</v>
      </c>
      <c r="C97" s="83">
        <f t="shared" si="35"/>
        <v>260</v>
      </c>
      <c r="D97" s="83">
        <f t="shared" si="35"/>
        <v>135</v>
      </c>
      <c r="E97" s="83">
        <f t="shared" si="35"/>
        <v>130</v>
      </c>
      <c r="F97" s="83">
        <f t="shared" si="35"/>
        <v>190</v>
      </c>
      <c r="G97" s="83">
        <f t="shared" si="35"/>
        <v>240</v>
      </c>
      <c r="H97" s="83">
        <f t="shared" si="35"/>
        <v>240</v>
      </c>
      <c r="I97" s="83">
        <f t="shared" si="35"/>
        <v>135</v>
      </c>
      <c r="J97" s="83">
        <f t="shared" si="35"/>
        <v>111</v>
      </c>
      <c r="K97" s="83">
        <f t="shared" si="35"/>
        <v>175</v>
      </c>
      <c r="L97" s="83">
        <f t="shared" si="35"/>
        <v>265</v>
      </c>
      <c r="M97" s="83">
        <f t="shared" si="35"/>
        <v>275</v>
      </c>
      <c r="N97" s="83">
        <f t="shared" si="35"/>
        <v>160</v>
      </c>
      <c r="O97" s="83">
        <f t="shared" si="35"/>
        <v>155</v>
      </c>
      <c r="P97" s="83">
        <f t="shared" si="35"/>
        <v>180</v>
      </c>
      <c r="Q97" s="83">
        <f t="shared" si="35"/>
        <v>297</v>
      </c>
      <c r="R97" s="83">
        <f t="shared" si="35"/>
        <v>285</v>
      </c>
      <c r="S97" s="83">
        <f t="shared" si="35"/>
        <v>197</v>
      </c>
      <c r="T97" s="83">
        <f t="shared" si="35"/>
        <v>180</v>
      </c>
      <c r="U97" s="83">
        <f t="shared" si="35"/>
        <v>203</v>
      </c>
      <c r="V97" s="83">
        <f t="shared" si="35"/>
        <v>239</v>
      </c>
      <c r="W97" s="83">
        <f t="shared" si="35"/>
        <v>243</v>
      </c>
      <c r="X97" s="83">
        <f t="shared" si="35"/>
        <v>110</v>
      </c>
      <c r="Y97" s="83">
        <f t="shared" si="35"/>
        <v>115</v>
      </c>
      <c r="Z97" s="83">
        <f t="shared" si="35"/>
        <v>140</v>
      </c>
      <c r="AA97" s="83">
        <f t="shared" si="35"/>
        <v>186</v>
      </c>
      <c r="AB97" s="83">
        <f t="shared" si="35"/>
        <v>195</v>
      </c>
      <c r="AC97" s="83">
        <f t="shared" si="35"/>
        <v>58</v>
      </c>
      <c r="AD97" s="83">
        <f t="shared" si="35"/>
        <v>67</v>
      </c>
      <c r="AE97" s="83">
        <f t="shared" si="35"/>
        <v>99</v>
      </c>
      <c r="AF97" s="83">
        <f t="shared" si="35"/>
        <v>0</v>
      </c>
      <c r="AG97" s="83">
        <f t="shared" si="35"/>
        <v>0</v>
      </c>
      <c r="AH97" s="83">
        <f t="shared" si="35"/>
        <v>0</v>
      </c>
      <c r="AI97" s="83">
        <f t="shared" si="35"/>
        <v>0</v>
      </c>
      <c r="AJ97" s="83">
        <f t="shared" si="35"/>
        <v>0</v>
      </c>
      <c r="AK97" s="83">
        <f t="shared" si="35"/>
        <v>0</v>
      </c>
      <c r="AL97" s="83">
        <f t="shared" si="35"/>
        <v>0</v>
      </c>
      <c r="AM97" s="83">
        <f t="shared" si="35"/>
        <v>0</v>
      </c>
      <c r="AN97" s="83">
        <f t="shared" si="35"/>
        <v>0</v>
      </c>
      <c r="AO97" s="83">
        <f t="shared" si="35"/>
        <v>0</v>
      </c>
    </row>
    <row r="98" spans="2:41" x14ac:dyDescent="0.2">
      <c r="B98" s="83">
        <f t="shared" ref="B98:AO98" si="36">MAX(B64:B94)</f>
        <v>300</v>
      </c>
      <c r="C98" s="83">
        <f t="shared" si="36"/>
        <v>300</v>
      </c>
      <c r="D98" s="83">
        <f t="shared" si="36"/>
        <v>150</v>
      </c>
      <c r="E98" s="83">
        <f t="shared" si="36"/>
        <v>160</v>
      </c>
      <c r="F98" s="83">
        <f t="shared" si="36"/>
        <v>265</v>
      </c>
      <c r="G98" s="83">
        <f t="shared" si="36"/>
        <v>270</v>
      </c>
      <c r="H98" s="83">
        <f t="shared" si="36"/>
        <v>270</v>
      </c>
      <c r="I98" s="83">
        <f t="shared" si="36"/>
        <v>165</v>
      </c>
      <c r="J98" s="83">
        <f t="shared" si="36"/>
        <v>175</v>
      </c>
      <c r="K98" s="83">
        <f t="shared" si="36"/>
        <v>226</v>
      </c>
      <c r="L98" s="83">
        <f t="shared" si="36"/>
        <v>310</v>
      </c>
      <c r="M98" s="83">
        <f t="shared" si="36"/>
        <v>300</v>
      </c>
      <c r="N98" s="83">
        <f t="shared" si="36"/>
        <v>200</v>
      </c>
      <c r="O98" s="83">
        <f t="shared" si="36"/>
        <v>197</v>
      </c>
      <c r="P98" s="83">
        <f t="shared" si="36"/>
        <v>240</v>
      </c>
      <c r="Q98" s="83">
        <f t="shared" si="36"/>
        <v>317</v>
      </c>
      <c r="R98" s="83">
        <f t="shared" si="36"/>
        <v>308</v>
      </c>
      <c r="S98" s="83">
        <f t="shared" si="36"/>
        <v>238</v>
      </c>
      <c r="T98" s="83">
        <f t="shared" si="36"/>
        <v>225</v>
      </c>
      <c r="U98" s="83">
        <f t="shared" si="36"/>
        <v>232</v>
      </c>
      <c r="V98" s="83">
        <f t="shared" si="36"/>
        <v>275</v>
      </c>
      <c r="W98" s="83">
        <f t="shared" si="36"/>
        <v>253</v>
      </c>
      <c r="X98" s="83">
        <f t="shared" si="36"/>
        <v>130</v>
      </c>
      <c r="Y98" s="83">
        <f t="shared" si="36"/>
        <v>133</v>
      </c>
      <c r="Z98" s="83">
        <f t="shared" si="36"/>
        <v>175</v>
      </c>
      <c r="AA98" s="83">
        <f t="shared" si="36"/>
        <v>199</v>
      </c>
      <c r="AB98" s="83">
        <f t="shared" si="36"/>
        <v>198</v>
      </c>
      <c r="AC98" s="83">
        <f t="shared" si="36"/>
        <v>66</v>
      </c>
      <c r="AD98" s="83">
        <f t="shared" si="36"/>
        <v>76</v>
      </c>
      <c r="AE98" s="83">
        <f t="shared" si="36"/>
        <v>118</v>
      </c>
      <c r="AF98" s="83">
        <f t="shared" si="36"/>
        <v>0</v>
      </c>
      <c r="AG98" s="83">
        <f t="shared" si="36"/>
        <v>0</v>
      </c>
      <c r="AH98" s="83">
        <f t="shared" si="36"/>
        <v>0</v>
      </c>
      <c r="AI98" s="83">
        <f t="shared" si="36"/>
        <v>0</v>
      </c>
      <c r="AJ98" s="83">
        <f t="shared" si="36"/>
        <v>0</v>
      </c>
      <c r="AK98" s="83">
        <f t="shared" si="36"/>
        <v>0</v>
      </c>
      <c r="AL98" s="83">
        <f t="shared" si="36"/>
        <v>0</v>
      </c>
      <c r="AM98" s="83">
        <f t="shared" si="36"/>
        <v>0</v>
      </c>
      <c r="AN98" s="83">
        <f t="shared" si="36"/>
        <v>0</v>
      </c>
      <c r="AO98" s="83">
        <f t="shared" si="36"/>
        <v>0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78"/>
  <sheetViews>
    <sheetView topLeftCell="H1" zoomScale="65" workbookViewId="0">
      <selection activeCell="AT31" sqref="AT31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24" width="6.5703125" customWidth="1"/>
    <col min="25" max="48" width="5.85546875" customWidth="1"/>
    <col min="49" max="58" width="6.5703125" customWidth="1"/>
    <col min="60" max="60" width="21.5703125" customWidth="1"/>
    <col min="64" max="64" width="13.140625" bestFit="1" customWidth="1"/>
  </cols>
  <sheetData>
    <row r="1" spans="1:8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BH1" t="s">
        <v>43</v>
      </c>
      <c r="BI1" t="s">
        <v>440</v>
      </c>
      <c r="BJ1" t="s">
        <v>44</v>
      </c>
      <c r="BK1" t="s">
        <v>441</v>
      </c>
      <c r="BL1" t="s">
        <v>442</v>
      </c>
      <c r="BM1" t="s">
        <v>443</v>
      </c>
      <c r="BN1" t="s">
        <v>444</v>
      </c>
      <c r="BO1" t="s">
        <v>445</v>
      </c>
      <c r="BP1" t="s">
        <v>472</v>
      </c>
      <c r="BQ1" t="s">
        <v>75</v>
      </c>
      <c r="BR1" t="s">
        <v>446</v>
      </c>
    </row>
    <row r="2" spans="1:8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14</v>
      </c>
      <c r="T2" s="7"/>
      <c r="U2" s="14"/>
      <c r="V2" s="14"/>
      <c r="W2" s="14"/>
      <c r="X2" s="13" t="s">
        <v>15</v>
      </c>
      <c r="Y2" s="14"/>
      <c r="Z2" s="7"/>
      <c r="AA2" s="14"/>
      <c r="AB2" s="104"/>
      <c r="AC2" s="13" t="s">
        <v>18</v>
      </c>
      <c r="AD2" s="14"/>
      <c r="AE2" s="7"/>
      <c r="AF2" s="14"/>
      <c r="AG2" s="104"/>
      <c r="AH2" s="13" t="s">
        <v>83</v>
      </c>
      <c r="AI2" s="14"/>
      <c r="AJ2" s="7"/>
      <c r="AK2" s="14"/>
      <c r="AL2" s="104"/>
      <c r="AM2" s="13" t="s">
        <v>460</v>
      </c>
      <c r="AN2" s="14"/>
      <c r="AO2" s="7"/>
      <c r="AP2" s="14"/>
      <c r="AQ2" s="104"/>
      <c r="AR2" s="13" t="s">
        <v>58</v>
      </c>
      <c r="AS2" s="14"/>
      <c r="AT2" s="7"/>
      <c r="AU2" s="14"/>
      <c r="AV2" s="104"/>
      <c r="AW2" s="13" t="s">
        <v>466</v>
      </c>
      <c r="AX2" s="14"/>
      <c r="AY2" s="7"/>
      <c r="AZ2" s="14"/>
      <c r="BA2" s="104"/>
      <c r="BB2" s="13" t="s">
        <v>499</v>
      </c>
      <c r="BC2" s="14"/>
      <c r="BD2" s="7"/>
      <c r="BE2" s="14"/>
      <c r="BF2" s="104"/>
      <c r="BG2" s="47"/>
      <c r="BH2" s="47"/>
      <c r="BI2" s="47"/>
      <c r="BJ2" s="47"/>
      <c r="BK2" s="47"/>
      <c r="BW2" s="241">
        <v>36557</v>
      </c>
      <c r="BZ2" s="241">
        <v>36586</v>
      </c>
      <c r="CC2" s="241">
        <v>36617</v>
      </c>
    </row>
    <row r="3" spans="1:8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10" t="s">
        <v>41</v>
      </c>
      <c r="AX3" s="12" t="s">
        <v>40</v>
      </c>
      <c r="AY3" s="12" t="s">
        <v>42</v>
      </c>
      <c r="AZ3" s="12" t="s">
        <v>333</v>
      </c>
      <c r="BA3" s="11" t="s">
        <v>357</v>
      </c>
      <c r="BB3" s="10" t="s">
        <v>41</v>
      </c>
      <c r="BC3" s="12" t="s">
        <v>40</v>
      </c>
      <c r="BD3" s="12" t="s">
        <v>42</v>
      </c>
      <c r="BE3" s="12" t="s">
        <v>333</v>
      </c>
      <c r="BF3" s="11" t="s">
        <v>357</v>
      </c>
      <c r="BG3" s="47"/>
      <c r="BH3" s="47"/>
      <c r="BI3" s="47"/>
      <c r="BJ3" s="178"/>
      <c r="BK3" s="178"/>
      <c r="BW3" t="s">
        <v>495</v>
      </c>
      <c r="BX3" t="s">
        <v>496</v>
      </c>
      <c r="BY3" t="s">
        <v>497</v>
      </c>
      <c r="BZ3" t="s">
        <v>495</v>
      </c>
      <c r="CA3" t="s">
        <v>496</v>
      </c>
      <c r="CB3" t="s">
        <v>497</v>
      </c>
      <c r="CC3" t="s">
        <v>495</v>
      </c>
      <c r="CD3" t="s">
        <v>496</v>
      </c>
      <c r="CE3" t="s">
        <v>497</v>
      </c>
    </row>
    <row r="4" spans="1:83" x14ac:dyDescent="0.2">
      <c r="A4" s="103">
        <v>36951</v>
      </c>
      <c r="B4" s="216">
        <v>299</v>
      </c>
      <c r="C4" s="217">
        <v>265</v>
      </c>
      <c r="D4" s="216">
        <v>285</v>
      </c>
      <c r="E4" s="218">
        <v>265</v>
      </c>
      <c r="F4" s="216"/>
      <c r="G4" s="216">
        <v>252</v>
      </c>
      <c r="H4" s="226">
        <v>130</v>
      </c>
      <c r="I4" s="210">
        <v>266</v>
      </c>
      <c r="J4" s="210">
        <v>164</v>
      </c>
      <c r="K4" s="210">
        <v>287</v>
      </c>
      <c r="L4" s="210">
        <v>188</v>
      </c>
      <c r="M4" s="237">
        <f>+B4-D4</f>
        <v>14</v>
      </c>
      <c r="N4" s="237">
        <f>+B4-K4</f>
        <v>12</v>
      </c>
      <c r="O4" s="237">
        <f>+G4-I4</f>
        <v>-14</v>
      </c>
      <c r="P4" s="237">
        <f>+K4-I4</f>
        <v>21</v>
      </c>
      <c r="Q4" s="237">
        <f>+B4-G4</f>
        <v>47</v>
      </c>
      <c r="R4" s="236">
        <f t="shared" ref="R4:R34" si="0">A4</f>
        <v>36951</v>
      </c>
      <c r="S4" s="193">
        <v>280</v>
      </c>
      <c r="T4" s="194">
        <v>280</v>
      </c>
      <c r="U4" s="194">
        <v>230</v>
      </c>
      <c r="V4" s="194">
        <v>230</v>
      </c>
      <c r="W4" s="195">
        <v>245</v>
      </c>
      <c r="X4" s="193">
        <v>290</v>
      </c>
      <c r="Y4" s="194">
        <v>290</v>
      </c>
      <c r="Z4" s="194">
        <v>240</v>
      </c>
      <c r="AA4" s="194">
        <v>237</v>
      </c>
      <c r="AB4" s="195">
        <v>244</v>
      </c>
      <c r="AC4" s="193"/>
      <c r="AD4" s="194"/>
      <c r="AE4" s="194"/>
      <c r="AF4" s="194"/>
      <c r="AG4" s="195"/>
      <c r="AH4" s="193"/>
      <c r="AI4" s="194"/>
      <c r="AJ4" s="194"/>
      <c r="AK4" s="194"/>
      <c r="AL4" s="195"/>
      <c r="AM4" s="193">
        <v>280</v>
      </c>
      <c r="AN4" s="194">
        <v>288</v>
      </c>
      <c r="AO4" s="194">
        <v>263</v>
      </c>
      <c r="AP4" s="194">
        <v>253</v>
      </c>
      <c r="AQ4" s="195">
        <v>244</v>
      </c>
      <c r="AR4" s="193">
        <v>385</v>
      </c>
      <c r="AS4" s="194">
        <v>400</v>
      </c>
      <c r="AT4" s="194">
        <v>412</v>
      </c>
      <c r="AU4" s="194">
        <v>330</v>
      </c>
      <c r="AV4" s="195">
        <v>295</v>
      </c>
      <c r="AW4" s="193">
        <v>277</v>
      </c>
      <c r="AX4" s="194">
        <v>257</v>
      </c>
      <c r="AY4" s="194">
        <v>170</v>
      </c>
      <c r="AZ4" s="194">
        <v>165</v>
      </c>
      <c r="BA4" s="195">
        <v>182</v>
      </c>
      <c r="BB4" s="193"/>
      <c r="BC4" s="194"/>
      <c r="BD4" s="194"/>
      <c r="BE4" s="194"/>
      <c r="BF4" s="195"/>
      <c r="BG4" s="102">
        <f t="shared" ref="BG4:BG34" si="1">A4</f>
        <v>36951</v>
      </c>
      <c r="BH4" s="83">
        <f>+AR4-AV4</f>
        <v>90</v>
      </c>
      <c r="BI4" s="144">
        <v>-3</v>
      </c>
      <c r="BJ4" s="159">
        <v>59</v>
      </c>
      <c r="BK4" s="144">
        <v>-6</v>
      </c>
      <c r="BL4" s="159">
        <v>62</v>
      </c>
      <c r="BM4" s="144">
        <v>-5</v>
      </c>
      <c r="BN4" s="134">
        <v>63</v>
      </c>
      <c r="BO4" s="144">
        <v>-8</v>
      </c>
      <c r="BP4" s="178">
        <v>113</v>
      </c>
      <c r="BQ4" s="49">
        <v>128</v>
      </c>
      <c r="BR4">
        <v>13200</v>
      </c>
      <c r="BV4" t="s">
        <v>485</v>
      </c>
      <c r="BW4">
        <v>224172</v>
      </c>
      <c r="BX4">
        <f t="shared" ref="BX4:BX12" si="2">28*24</f>
        <v>672</v>
      </c>
      <c r="BY4" s="83">
        <f t="shared" ref="BY4:BY12" si="3">+BW4/BX4</f>
        <v>333.58928571428572</v>
      </c>
      <c r="BZ4">
        <v>185248</v>
      </c>
      <c r="CA4">
        <f t="shared" ref="CA4:CA12" si="4">31*24</f>
        <v>744</v>
      </c>
      <c r="CB4" s="83">
        <f t="shared" ref="CB4:CB12" si="5">+BZ4/CA4</f>
        <v>248.98924731182797</v>
      </c>
      <c r="CC4">
        <v>131045</v>
      </c>
      <c r="CD4">
        <f t="shared" ref="CD4:CD12" si="6">30*24</f>
        <v>720</v>
      </c>
      <c r="CE4" s="83">
        <f t="shared" ref="CE4:CE12" si="7">+CC4/CD4</f>
        <v>182.00694444444446</v>
      </c>
    </row>
    <row r="5" spans="1:83" x14ac:dyDescent="0.2">
      <c r="A5" s="103">
        <v>36952</v>
      </c>
      <c r="B5" s="216">
        <v>300</v>
      </c>
      <c r="C5" s="217">
        <v>280</v>
      </c>
      <c r="D5" s="216">
        <v>300</v>
      </c>
      <c r="E5" s="218">
        <v>280</v>
      </c>
      <c r="F5" s="219"/>
      <c r="G5" s="216">
        <v>241</v>
      </c>
      <c r="H5" s="218">
        <v>150</v>
      </c>
      <c r="I5" s="211">
        <v>249</v>
      </c>
      <c r="J5" s="211">
        <v>167</v>
      </c>
      <c r="K5" s="211">
        <v>263</v>
      </c>
      <c r="L5" s="211">
        <v>176</v>
      </c>
      <c r="M5" s="238">
        <f>+B5-D5</f>
        <v>0</v>
      </c>
      <c r="N5" s="238">
        <f>+B5-K5</f>
        <v>37</v>
      </c>
      <c r="O5" s="238">
        <f>+G5-I5</f>
        <v>-8</v>
      </c>
      <c r="P5" s="238">
        <f>+K5-I5</f>
        <v>14</v>
      </c>
      <c r="Q5" s="238">
        <f>+B5-G5</f>
        <v>59</v>
      </c>
      <c r="R5" s="236">
        <f t="shared" si="0"/>
        <v>36952</v>
      </c>
      <c r="S5" s="196">
        <v>300</v>
      </c>
      <c r="T5" s="197">
        <v>300</v>
      </c>
      <c r="U5" s="197">
        <v>240</v>
      </c>
      <c r="V5" s="197">
        <v>240</v>
      </c>
      <c r="W5" s="198">
        <v>250</v>
      </c>
      <c r="X5" s="196">
        <v>300</v>
      </c>
      <c r="Y5" s="197">
        <v>300</v>
      </c>
      <c r="Z5" s="197">
        <v>245</v>
      </c>
      <c r="AA5" s="197">
        <v>245</v>
      </c>
      <c r="AB5" s="198">
        <v>250</v>
      </c>
      <c r="AC5" s="196"/>
      <c r="AD5" s="197"/>
      <c r="AE5" s="197"/>
      <c r="AF5" s="197"/>
      <c r="AG5" s="198"/>
      <c r="AH5" s="196"/>
      <c r="AI5" s="197"/>
      <c r="AJ5" s="197"/>
      <c r="AK5" s="197"/>
      <c r="AL5" s="198"/>
      <c r="AM5" s="196">
        <v>283</v>
      </c>
      <c r="AN5" s="197">
        <v>288</v>
      </c>
      <c r="AO5" s="197">
        <v>270</v>
      </c>
      <c r="AP5" s="197">
        <v>256</v>
      </c>
      <c r="AQ5" s="198">
        <v>248</v>
      </c>
      <c r="AR5" s="196">
        <v>390</v>
      </c>
      <c r="AS5" s="197">
        <v>402</v>
      </c>
      <c r="AT5" s="197">
        <v>422</v>
      </c>
      <c r="AU5" s="197">
        <v>335</v>
      </c>
      <c r="AV5" s="198">
        <v>300</v>
      </c>
      <c r="AW5" s="196">
        <v>277</v>
      </c>
      <c r="AX5" s="197">
        <v>262</v>
      </c>
      <c r="AY5" s="197">
        <v>180</v>
      </c>
      <c r="AZ5" s="197">
        <v>170</v>
      </c>
      <c r="BA5" s="198">
        <v>187</v>
      </c>
      <c r="BB5" s="196">
        <v>212</v>
      </c>
      <c r="BC5" s="197">
        <v>212</v>
      </c>
      <c r="BD5" s="197">
        <v>115</v>
      </c>
      <c r="BE5" s="197">
        <v>105</v>
      </c>
      <c r="BF5" s="198">
        <v>133</v>
      </c>
      <c r="BG5" s="102">
        <f t="shared" si="1"/>
        <v>36952</v>
      </c>
      <c r="BH5" s="83">
        <f t="shared" ref="BH5:BH32" si="8">+AR5-AV5</f>
        <v>90</v>
      </c>
      <c r="BI5" s="144">
        <v>-4</v>
      </c>
      <c r="BJ5" s="159">
        <v>54</v>
      </c>
      <c r="BK5" s="144">
        <v>-6</v>
      </c>
      <c r="BL5" s="159">
        <v>59</v>
      </c>
      <c r="BM5" s="144">
        <v>-6</v>
      </c>
      <c r="BN5" s="134">
        <v>66</v>
      </c>
      <c r="BO5" s="144">
        <v>-5</v>
      </c>
      <c r="BP5" s="178">
        <v>92</v>
      </c>
      <c r="BQ5" s="49">
        <v>118</v>
      </c>
      <c r="BV5" t="s">
        <v>486</v>
      </c>
      <c r="BW5">
        <v>48334</v>
      </c>
      <c r="BX5">
        <f t="shared" si="2"/>
        <v>672</v>
      </c>
      <c r="BY5" s="83">
        <f t="shared" si="3"/>
        <v>71.925595238095241</v>
      </c>
      <c r="BZ5">
        <v>43206</v>
      </c>
      <c r="CA5">
        <f t="shared" si="4"/>
        <v>744</v>
      </c>
      <c r="CB5" s="83">
        <f t="shared" si="5"/>
        <v>58.072580645161288</v>
      </c>
      <c r="CC5">
        <v>32321</v>
      </c>
      <c r="CD5">
        <f t="shared" si="6"/>
        <v>720</v>
      </c>
      <c r="CE5" s="83">
        <f t="shared" si="7"/>
        <v>44.890277777777776</v>
      </c>
    </row>
    <row r="6" spans="1:83" x14ac:dyDescent="0.2">
      <c r="A6" s="103">
        <v>36953</v>
      </c>
      <c r="B6" s="216">
        <v>300</v>
      </c>
      <c r="C6" s="217">
        <v>280</v>
      </c>
      <c r="D6" s="216">
        <v>300</v>
      </c>
      <c r="E6" s="218">
        <v>280</v>
      </c>
      <c r="F6" s="219"/>
      <c r="G6" s="216">
        <v>241</v>
      </c>
      <c r="H6" s="218">
        <v>150</v>
      </c>
      <c r="I6" s="211">
        <v>249</v>
      </c>
      <c r="J6" s="211">
        <v>167</v>
      </c>
      <c r="K6" s="211">
        <v>263</v>
      </c>
      <c r="L6" s="211">
        <v>176</v>
      </c>
      <c r="M6" s="238">
        <f>+B6-D6</f>
        <v>0</v>
      </c>
      <c r="N6" s="238">
        <f>+B6-K6</f>
        <v>37</v>
      </c>
      <c r="O6" s="238">
        <f>+G6-I6</f>
        <v>-8</v>
      </c>
      <c r="P6" s="238">
        <f>+K6-I6</f>
        <v>14</v>
      </c>
      <c r="Q6" s="238">
        <f>+B6-G6</f>
        <v>59</v>
      </c>
      <c r="R6" s="236">
        <f t="shared" si="0"/>
        <v>36953</v>
      </c>
      <c r="S6" s="196">
        <v>300</v>
      </c>
      <c r="T6" s="197">
        <v>300</v>
      </c>
      <c r="U6" s="197">
        <v>240</v>
      </c>
      <c r="V6" s="197">
        <v>240</v>
      </c>
      <c r="W6" s="198">
        <v>250</v>
      </c>
      <c r="X6" s="196">
        <v>300</v>
      </c>
      <c r="Y6" s="197">
        <v>300</v>
      </c>
      <c r="Z6" s="197">
        <v>245</v>
      </c>
      <c r="AA6" s="197">
        <v>245</v>
      </c>
      <c r="AB6" s="198">
        <v>250</v>
      </c>
      <c r="AC6" s="196"/>
      <c r="AD6" s="197"/>
      <c r="AE6" s="197"/>
      <c r="AF6" s="197"/>
      <c r="AG6" s="198"/>
      <c r="AH6" s="196"/>
      <c r="AI6" s="197"/>
      <c r="AJ6" s="197"/>
      <c r="AK6" s="197"/>
      <c r="AL6" s="198"/>
      <c r="AM6" s="196">
        <v>283</v>
      </c>
      <c r="AN6" s="197">
        <v>288</v>
      </c>
      <c r="AO6" s="197">
        <v>270</v>
      </c>
      <c r="AP6" s="197">
        <v>256</v>
      </c>
      <c r="AQ6" s="198">
        <v>248</v>
      </c>
      <c r="AR6" s="196">
        <v>390</v>
      </c>
      <c r="AS6" s="197">
        <v>402</v>
      </c>
      <c r="AT6" s="197">
        <v>422</v>
      </c>
      <c r="AU6" s="197">
        <v>335</v>
      </c>
      <c r="AV6" s="198">
        <v>300</v>
      </c>
      <c r="AW6" s="196">
        <v>277</v>
      </c>
      <c r="AX6" s="197">
        <v>262</v>
      </c>
      <c r="AY6" s="197">
        <v>180</v>
      </c>
      <c r="AZ6" s="197">
        <v>170</v>
      </c>
      <c r="BA6" s="198">
        <v>187</v>
      </c>
      <c r="BB6" s="196">
        <v>212</v>
      </c>
      <c r="BC6" s="197">
        <v>212</v>
      </c>
      <c r="BD6" s="197">
        <v>115</v>
      </c>
      <c r="BE6" s="197">
        <v>105</v>
      </c>
      <c r="BF6" s="198">
        <v>133</v>
      </c>
      <c r="BG6" s="102">
        <f t="shared" si="1"/>
        <v>36953</v>
      </c>
      <c r="BH6" s="83">
        <f t="shared" si="8"/>
        <v>90</v>
      </c>
      <c r="BI6" s="144">
        <v>-5</v>
      </c>
      <c r="BJ6" s="159">
        <v>54</v>
      </c>
      <c r="BK6" s="144">
        <v>-7</v>
      </c>
      <c r="BL6" s="159">
        <v>60</v>
      </c>
      <c r="BM6" s="144">
        <v>-4</v>
      </c>
      <c r="BN6" s="134">
        <v>65</v>
      </c>
      <c r="BO6" s="144">
        <v>-4</v>
      </c>
      <c r="BP6" s="178">
        <v>80</v>
      </c>
      <c r="BQ6" s="49">
        <v>105</v>
      </c>
      <c r="BV6" t="s">
        <v>487</v>
      </c>
      <c r="BW6">
        <v>37055</v>
      </c>
      <c r="BX6">
        <f t="shared" si="2"/>
        <v>672</v>
      </c>
      <c r="BY6" s="83">
        <f t="shared" si="3"/>
        <v>55.141369047619051</v>
      </c>
      <c r="BZ6">
        <v>90438</v>
      </c>
      <c r="CA6">
        <f t="shared" si="4"/>
        <v>744</v>
      </c>
      <c r="CB6" s="83">
        <f t="shared" si="5"/>
        <v>121.55645161290323</v>
      </c>
      <c r="CC6">
        <v>44390</v>
      </c>
      <c r="CD6">
        <f t="shared" si="6"/>
        <v>720</v>
      </c>
      <c r="CE6" s="83">
        <f t="shared" si="7"/>
        <v>61.652777777777779</v>
      </c>
    </row>
    <row r="7" spans="1:83" x14ac:dyDescent="0.2">
      <c r="A7" s="242">
        <v>36954</v>
      </c>
      <c r="B7" s="216"/>
      <c r="C7" s="217">
        <v>300</v>
      </c>
      <c r="D7" s="216"/>
      <c r="E7" s="218">
        <v>300</v>
      </c>
      <c r="F7" s="219"/>
      <c r="G7" s="216"/>
      <c r="H7" s="218">
        <v>165</v>
      </c>
      <c r="I7" s="211"/>
      <c r="J7" s="211">
        <v>175</v>
      </c>
      <c r="K7" s="211"/>
      <c r="L7" s="211">
        <v>190</v>
      </c>
      <c r="M7" s="238"/>
      <c r="N7" s="238"/>
      <c r="O7" s="238"/>
      <c r="P7" s="238"/>
      <c r="Q7" s="238"/>
      <c r="R7" s="236">
        <f t="shared" si="0"/>
        <v>36954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96"/>
      <c r="AX7" s="197"/>
      <c r="AY7" s="197"/>
      <c r="AZ7" s="197"/>
      <c r="BA7" s="198"/>
      <c r="BB7" s="196"/>
      <c r="BC7" s="197"/>
      <c r="BD7" s="197"/>
      <c r="BE7" s="197"/>
      <c r="BF7" s="198"/>
      <c r="BG7" s="102">
        <f t="shared" si="1"/>
        <v>36954</v>
      </c>
      <c r="BH7" s="83">
        <f t="shared" si="8"/>
        <v>0</v>
      </c>
      <c r="BI7" s="144">
        <v>-1</v>
      </c>
      <c r="BJ7" s="159">
        <v>61</v>
      </c>
      <c r="BK7" s="144">
        <v>2</v>
      </c>
      <c r="BL7" s="159">
        <v>60</v>
      </c>
      <c r="BM7" s="144">
        <v>-1</v>
      </c>
      <c r="BN7" s="134">
        <v>72</v>
      </c>
      <c r="BO7" s="144">
        <v>0</v>
      </c>
      <c r="BP7" s="178"/>
      <c r="BQ7" s="49"/>
      <c r="BV7" t="s">
        <v>488</v>
      </c>
      <c r="BW7">
        <v>23501</v>
      </c>
      <c r="BX7">
        <f t="shared" si="2"/>
        <v>672</v>
      </c>
      <c r="BY7" s="83">
        <f t="shared" si="3"/>
        <v>34.97172619047619</v>
      </c>
      <c r="BZ7">
        <v>42837</v>
      </c>
      <c r="CA7">
        <f t="shared" si="4"/>
        <v>744</v>
      </c>
      <c r="CB7" s="83">
        <f t="shared" si="5"/>
        <v>57.576612903225808</v>
      </c>
      <c r="CC7">
        <v>46793</v>
      </c>
      <c r="CD7">
        <f t="shared" si="6"/>
        <v>720</v>
      </c>
      <c r="CE7" s="83">
        <f t="shared" si="7"/>
        <v>64.990277777777777</v>
      </c>
    </row>
    <row r="8" spans="1:83" x14ac:dyDescent="0.2">
      <c r="A8" s="103">
        <v>36955</v>
      </c>
      <c r="B8" s="216">
        <v>323</v>
      </c>
      <c r="C8" s="217">
        <v>300</v>
      </c>
      <c r="D8" s="216">
        <v>325</v>
      </c>
      <c r="E8" s="218">
        <v>300</v>
      </c>
      <c r="F8" s="219"/>
      <c r="G8" s="216">
        <v>276</v>
      </c>
      <c r="H8" s="218">
        <v>165</v>
      </c>
      <c r="I8" s="211">
        <v>293</v>
      </c>
      <c r="J8" s="211">
        <v>175</v>
      </c>
      <c r="K8" s="211">
        <v>306</v>
      </c>
      <c r="L8" s="211">
        <v>190</v>
      </c>
      <c r="M8" s="238">
        <f>+B8-D8</f>
        <v>-2</v>
      </c>
      <c r="N8" s="238">
        <f>+B8-K8</f>
        <v>17</v>
      </c>
      <c r="O8" s="238">
        <f>+G8-I8</f>
        <v>-17</v>
      </c>
      <c r="P8" s="238">
        <f>+K8-I8</f>
        <v>13</v>
      </c>
      <c r="Q8" s="238">
        <f>+B8-G8</f>
        <v>47</v>
      </c>
      <c r="R8" s="236">
        <f t="shared" si="0"/>
        <v>36955</v>
      </c>
      <c r="S8" s="196">
        <v>300</v>
      </c>
      <c r="T8" s="197">
        <v>300</v>
      </c>
      <c r="U8" s="197">
        <v>260</v>
      </c>
      <c r="V8" s="197">
        <v>255</v>
      </c>
      <c r="W8" s="198">
        <v>265</v>
      </c>
      <c r="X8" s="196">
        <v>305</v>
      </c>
      <c r="Y8" s="197">
        <v>308</v>
      </c>
      <c r="Z8" s="197">
        <v>255</v>
      </c>
      <c r="AA8" s="197">
        <v>250</v>
      </c>
      <c r="AB8" s="198">
        <v>255</v>
      </c>
      <c r="AC8" s="196"/>
      <c r="AD8" s="197"/>
      <c r="AE8" s="197"/>
      <c r="AF8" s="197"/>
      <c r="AG8" s="198"/>
      <c r="AH8" s="196"/>
      <c r="AI8" s="197"/>
      <c r="AJ8" s="197"/>
      <c r="AK8" s="197"/>
      <c r="AL8" s="198"/>
      <c r="AM8" s="196">
        <v>285</v>
      </c>
      <c r="AN8" s="197">
        <v>294</v>
      </c>
      <c r="AO8" s="197">
        <v>285</v>
      </c>
      <c r="AP8" s="197">
        <v>257</v>
      </c>
      <c r="AQ8" s="198">
        <v>249</v>
      </c>
      <c r="AR8" s="196">
        <v>393</v>
      </c>
      <c r="AS8" s="197">
        <v>403</v>
      </c>
      <c r="AT8" s="197">
        <v>436</v>
      </c>
      <c r="AU8" s="197">
        <v>355</v>
      </c>
      <c r="AV8" s="198">
        <v>320</v>
      </c>
      <c r="AW8" s="196">
        <v>278</v>
      </c>
      <c r="AX8" s="197">
        <v>262</v>
      </c>
      <c r="AY8" s="197">
        <v>188</v>
      </c>
      <c r="AZ8" s="197">
        <v>187</v>
      </c>
      <c r="BA8" s="198">
        <v>210</v>
      </c>
      <c r="BB8" s="196">
        <v>217</v>
      </c>
      <c r="BC8" s="197">
        <v>213</v>
      </c>
      <c r="BD8" s="197">
        <v>122</v>
      </c>
      <c r="BE8" s="197">
        <v>113</v>
      </c>
      <c r="BF8" s="198">
        <v>165</v>
      </c>
      <c r="BG8" s="228">
        <f t="shared" si="1"/>
        <v>36955</v>
      </c>
      <c r="BH8" s="83">
        <f t="shared" si="8"/>
        <v>73</v>
      </c>
      <c r="BI8" s="229">
        <v>5</v>
      </c>
      <c r="BJ8" s="230">
        <v>56</v>
      </c>
      <c r="BK8" s="229">
        <v>-3</v>
      </c>
      <c r="BL8" s="230">
        <v>60</v>
      </c>
      <c r="BM8" s="229">
        <v>-1</v>
      </c>
      <c r="BN8" s="231">
        <v>73</v>
      </c>
      <c r="BO8" s="229">
        <v>3</v>
      </c>
      <c r="BP8" s="232"/>
      <c r="BQ8" s="234"/>
      <c r="BR8" s="16">
        <v>11000</v>
      </c>
      <c r="BV8" t="s">
        <v>489</v>
      </c>
      <c r="BW8">
        <v>90856</v>
      </c>
      <c r="BX8">
        <f t="shared" si="2"/>
        <v>672</v>
      </c>
      <c r="BY8" s="83">
        <f t="shared" si="3"/>
        <v>135.20238095238096</v>
      </c>
      <c r="BZ8">
        <v>76894</v>
      </c>
      <c r="CA8">
        <f t="shared" si="4"/>
        <v>744</v>
      </c>
      <c r="CB8" s="83">
        <f t="shared" si="5"/>
        <v>103.35215053763442</v>
      </c>
      <c r="CC8">
        <v>60422</v>
      </c>
      <c r="CD8">
        <f t="shared" si="6"/>
        <v>720</v>
      </c>
      <c r="CE8" s="83">
        <f t="shared" si="7"/>
        <v>83.919444444444451</v>
      </c>
    </row>
    <row r="9" spans="1:83" x14ac:dyDescent="0.2">
      <c r="A9" s="103">
        <v>36956</v>
      </c>
      <c r="B9" s="216">
        <v>345</v>
      </c>
      <c r="C9" s="217">
        <v>312</v>
      </c>
      <c r="D9" s="216">
        <v>338</v>
      </c>
      <c r="E9" s="218">
        <v>312</v>
      </c>
      <c r="F9" s="219"/>
      <c r="G9" s="216">
        <v>308</v>
      </c>
      <c r="H9" s="218">
        <v>175</v>
      </c>
      <c r="I9" s="211">
        <v>337</v>
      </c>
      <c r="J9" s="211">
        <v>224</v>
      </c>
      <c r="K9" s="211">
        <v>343</v>
      </c>
      <c r="L9" s="211">
        <v>226</v>
      </c>
      <c r="M9" s="238">
        <f>+B9-D9</f>
        <v>7</v>
      </c>
      <c r="N9" s="238">
        <f>+B9-K9</f>
        <v>2</v>
      </c>
      <c r="O9" s="238">
        <f>+G9-I9</f>
        <v>-29</v>
      </c>
      <c r="P9" s="238">
        <f>+K9-I9</f>
        <v>6</v>
      </c>
      <c r="Q9" s="238">
        <f>+B9-G9</f>
        <v>37</v>
      </c>
      <c r="R9" s="236">
        <f t="shared" si="0"/>
        <v>36956</v>
      </c>
      <c r="S9" s="196">
        <v>305</v>
      </c>
      <c r="T9" s="197">
        <v>305</v>
      </c>
      <c r="U9" s="197">
        <v>235</v>
      </c>
      <c r="V9" s="197">
        <v>248</v>
      </c>
      <c r="W9" s="198">
        <v>260</v>
      </c>
      <c r="X9" s="196">
        <v>295</v>
      </c>
      <c r="Y9" s="197">
        <v>295</v>
      </c>
      <c r="Z9" s="197">
        <v>245</v>
      </c>
      <c r="AA9" s="197">
        <v>240</v>
      </c>
      <c r="AB9" s="198">
        <v>245</v>
      </c>
      <c r="AC9" s="196"/>
      <c r="AD9" s="197"/>
      <c r="AE9" s="197"/>
      <c r="AF9" s="197"/>
      <c r="AG9" s="198"/>
      <c r="AH9" s="196"/>
      <c r="AI9" s="197"/>
      <c r="AJ9" s="197"/>
      <c r="AK9" s="197"/>
      <c r="AL9" s="198"/>
      <c r="AM9" s="196">
        <v>285</v>
      </c>
      <c r="AN9" s="197">
        <v>290</v>
      </c>
      <c r="AO9" s="197">
        <v>278</v>
      </c>
      <c r="AP9" s="197">
        <v>254</v>
      </c>
      <c r="AQ9" s="198">
        <v>246</v>
      </c>
      <c r="AR9" s="196">
        <v>393</v>
      </c>
      <c r="AS9" s="197">
        <v>403</v>
      </c>
      <c r="AT9" s="197">
        <v>427</v>
      </c>
      <c r="AU9" s="197">
        <v>355</v>
      </c>
      <c r="AV9" s="198">
        <v>313</v>
      </c>
      <c r="AW9" s="196">
        <v>280</v>
      </c>
      <c r="AX9" s="197">
        <v>262</v>
      </c>
      <c r="AY9" s="197">
        <v>183</v>
      </c>
      <c r="AZ9" s="197">
        <v>177</v>
      </c>
      <c r="BA9" s="198">
        <v>200</v>
      </c>
      <c r="BB9" s="196">
        <v>217</v>
      </c>
      <c r="BC9" s="197">
        <v>213</v>
      </c>
      <c r="BD9" s="197">
        <v>122</v>
      </c>
      <c r="BE9" s="197">
        <v>113</v>
      </c>
      <c r="BF9" s="198">
        <v>165</v>
      </c>
      <c r="BG9" s="102">
        <f t="shared" si="1"/>
        <v>36956</v>
      </c>
      <c r="BH9" s="83">
        <f t="shared" si="8"/>
        <v>80</v>
      </c>
      <c r="BI9" s="144"/>
      <c r="BJ9" s="209"/>
      <c r="BK9" s="144"/>
      <c r="BL9" s="209"/>
      <c r="BM9" s="144"/>
      <c r="BN9" s="134"/>
      <c r="BO9" s="144"/>
      <c r="BP9" s="178"/>
      <c r="BQ9" s="49"/>
      <c r="BV9" t="s">
        <v>490</v>
      </c>
      <c r="BW9">
        <v>71030</v>
      </c>
      <c r="BX9">
        <f t="shared" si="2"/>
        <v>672</v>
      </c>
      <c r="BY9" s="83">
        <f t="shared" si="3"/>
        <v>105.69940476190476</v>
      </c>
      <c r="BZ9">
        <v>76832</v>
      </c>
      <c r="CA9">
        <f t="shared" si="4"/>
        <v>744</v>
      </c>
      <c r="CB9" s="83">
        <f t="shared" si="5"/>
        <v>103.26881720430107</v>
      </c>
      <c r="CC9">
        <v>57758</v>
      </c>
      <c r="CD9">
        <f t="shared" si="6"/>
        <v>720</v>
      </c>
      <c r="CE9" s="83">
        <f t="shared" si="7"/>
        <v>80.219444444444449</v>
      </c>
    </row>
    <row r="10" spans="1:83" x14ac:dyDescent="0.2">
      <c r="A10" s="103">
        <v>36957</v>
      </c>
      <c r="B10" s="216">
        <v>336</v>
      </c>
      <c r="C10" s="217">
        <v>280</v>
      </c>
      <c r="D10" s="216">
        <v>341</v>
      </c>
      <c r="E10" s="218">
        <v>280</v>
      </c>
      <c r="F10" s="219"/>
      <c r="G10" s="216">
        <v>301</v>
      </c>
      <c r="H10" s="218">
        <v>176</v>
      </c>
      <c r="I10" s="211">
        <v>314</v>
      </c>
      <c r="J10" s="211">
        <v>206</v>
      </c>
      <c r="K10" s="211">
        <v>329</v>
      </c>
      <c r="L10" s="211">
        <v>219</v>
      </c>
      <c r="M10" s="238">
        <f>+B10-D10</f>
        <v>-5</v>
      </c>
      <c r="N10" s="238">
        <f>+B10-K10</f>
        <v>7</v>
      </c>
      <c r="O10" s="238">
        <f>+G10-I10</f>
        <v>-13</v>
      </c>
      <c r="P10" s="238">
        <f>+K10-I10</f>
        <v>15</v>
      </c>
      <c r="Q10" s="238">
        <f>+B10-G10</f>
        <v>35</v>
      </c>
      <c r="R10" s="236">
        <f t="shared" si="0"/>
        <v>36957</v>
      </c>
      <c r="S10" s="196">
        <v>300</v>
      </c>
      <c r="T10" s="197"/>
      <c r="U10" s="197"/>
      <c r="V10" s="197"/>
      <c r="W10" s="198"/>
      <c r="X10" s="196"/>
      <c r="Y10" s="197"/>
      <c r="Z10" s="197"/>
      <c r="AA10" s="197"/>
      <c r="AB10" s="198"/>
      <c r="AC10" s="196"/>
      <c r="AD10" s="197"/>
      <c r="AE10" s="197"/>
      <c r="AF10" s="197"/>
      <c r="AG10" s="198"/>
      <c r="AH10" s="196"/>
      <c r="AI10" s="197"/>
      <c r="AJ10" s="197"/>
      <c r="AK10" s="197"/>
      <c r="AL10" s="198"/>
      <c r="AM10" s="196"/>
      <c r="AN10" s="197"/>
      <c r="AO10" s="197"/>
      <c r="AP10" s="197"/>
      <c r="AQ10" s="198"/>
      <c r="AR10" s="196"/>
      <c r="AS10" s="197"/>
      <c r="AT10" s="197"/>
      <c r="AU10" s="197"/>
      <c r="AV10" s="198"/>
      <c r="AW10" s="196"/>
      <c r="AX10" s="197"/>
      <c r="AY10" s="197"/>
      <c r="AZ10" s="197"/>
      <c r="BA10" s="198"/>
      <c r="BB10" s="196"/>
      <c r="BC10" s="197"/>
      <c r="BD10" s="197"/>
      <c r="BE10" s="197"/>
      <c r="BF10" s="198"/>
      <c r="BG10" s="102">
        <f t="shared" si="1"/>
        <v>36957</v>
      </c>
      <c r="BH10" s="83">
        <f t="shared" si="8"/>
        <v>0</v>
      </c>
      <c r="BI10" s="144"/>
      <c r="BJ10" s="159"/>
      <c r="BK10" s="144"/>
      <c r="BL10" s="159"/>
      <c r="BM10" s="144"/>
      <c r="BN10" s="134"/>
      <c r="BO10" s="144"/>
      <c r="BP10" s="178"/>
      <c r="BQ10" s="49"/>
      <c r="BV10" t="s">
        <v>491</v>
      </c>
      <c r="BW10">
        <v>7392</v>
      </c>
      <c r="BX10">
        <f t="shared" si="2"/>
        <v>672</v>
      </c>
      <c r="BY10" s="83">
        <f t="shared" si="3"/>
        <v>11</v>
      </c>
      <c r="BZ10">
        <v>8516</v>
      </c>
      <c r="CA10">
        <f t="shared" si="4"/>
        <v>744</v>
      </c>
      <c r="CB10" s="83">
        <f t="shared" si="5"/>
        <v>11.446236559139784</v>
      </c>
      <c r="CC10">
        <v>7851</v>
      </c>
      <c r="CD10">
        <f t="shared" si="6"/>
        <v>720</v>
      </c>
      <c r="CE10" s="83">
        <f t="shared" si="7"/>
        <v>10.904166666666667</v>
      </c>
    </row>
    <row r="11" spans="1:83" x14ac:dyDescent="0.2">
      <c r="A11" s="103">
        <v>36958</v>
      </c>
      <c r="B11" s="216">
        <v>274</v>
      </c>
      <c r="C11" s="217">
        <v>200</v>
      </c>
      <c r="D11" s="216">
        <v>279</v>
      </c>
      <c r="E11" s="218">
        <v>200</v>
      </c>
      <c r="F11" s="219"/>
      <c r="G11" s="216">
        <v>183</v>
      </c>
      <c r="H11" s="218">
        <v>96</v>
      </c>
      <c r="I11" s="211"/>
      <c r="J11" s="211"/>
      <c r="K11" s="211"/>
      <c r="L11" s="211"/>
      <c r="M11" s="238"/>
      <c r="N11" s="238"/>
      <c r="O11" s="238"/>
      <c r="P11" s="238"/>
      <c r="Q11" s="238"/>
      <c r="R11" s="236">
        <f t="shared" si="0"/>
        <v>36958</v>
      </c>
      <c r="S11" s="196">
        <v>275</v>
      </c>
      <c r="T11" s="197">
        <v>275</v>
      </c>
      <c r="U11" s="197">
        <v>210</v>
      </c>
      <c r="V11" s="197">
        <v>215</v>
      </c>
      <c r="W11" s="198">
        <v>230</v>
      </c>
      <c r="X11" s="196">
        <v>290</v>
      </c>
      <c r="Y11" s="197">
        <v>295</v>
      </c>
      <c r="Z11" s="197">
        <v>225</v>
      </c>
      <c r="AA11" s="197">
        <v>220</v>
      </c>
      <c r="AB11" s="198">
        <v>230</v>
      </c>
      <c r="AC11" s="196"/>
      <c r="AD11" s="197"/>
      <c r="AE11" s="197"/>
      <c r="AF11" s="197"/>
      <c r="AG11" s="198"/>
      <c r="AH11" s="196"/>
      <c r="AI11" s="197"/>
      <c r="AJ11" s="197"/>
      <c r="AK11" s="197"/>
      <c r="AL11" s="198"/>
      <c r="AM11" s="196">
        <v>283</v>
      </c>
      <c r="AN11" s="197">
        <v>290</v>
      </c>
      <c r="AO11" s="197">
        <v>268</v>
      </c>
      <c r="AP11" s="197">
        <v>251</v>
      </c>
      <c r="AQ11" s="198">
        <v>244</v>
      </c>
      <c r="AR11" s="196">
        <v>403</v>
      </c>
      <c r="AS11" s="197">
        <v>410</v>
      </c>
      <c r="AT11" s="197">
        <v>447</v>
      </c>
      <c r="AU11" s="197">
        <v>365</v>
      </c>
      <c r="AV11" s="198">
        <v>330</v>
      </c>
      <c r="AW11" s="196">
        <v>285</v>
      </c>
      <c r="AX11" s="197">
        <v>277</v>
      </c>
      <c r="AY11" s="197">
        <v>178</v>
      </c>
      <c r="AZ11" s="197">
        <v>182</v>
      </c>
      <c r="BA11" s="198">
        <v>205</v>
      </c>
      <c r="BB11" s="196">
        <v>223</v>
      </c>
      <c r="BC11" s="197">
        <v>217</v>
      </c>
      <c r="BD11" s="197">
        <v>122</v>
      </c>
      <c r="BE11" s="197">
        <v>120</v>
      </c>
      <c r="BF11" s="198">
        <v>165</v>
      </c>
      <c r="BG11" s="102">
        <f t="shared" si="1"/>
        <v>36958</v>
      </c>
      <c r="BH11" s="83">
        <f t="shared" si="8"/>
        <v>73</v>
      </c>
      <c r="BI11" s="144"/>
      <c r="BJ11" s="159"/>
      <c r="BK11" s="144"/>
      <c r="BL11" s="159"/>
      <c r="BM11" s="144"/>
      <c r="BN11" s="134"/>
      <c r="BO11" s="144"/>
      <c r="BP11" s="178"/>
      <c r="BQ11" s="49"/>
      <c r="BV11" t="s">
        <v>492</v>
      </c>
      <c r="BW11">
        <v>26258</v>
      </c>
      <c r="BX11">
        <f t="shared" si="2"/>
        <v>672</v>
      </c>
      <c r="BY11" s="83">
        <f t="shared" si="3"/>
        <v>39.074404761904759</v>
      </c>
      <c r="BZ11">
        <v>58682</v>
      </c>
      <c r="CA11">
        <f t="shared" si="4"/>
        <v>744</v>
      </c>
      <c r="CB11" s="83">
        <f t="shared" si="5"/>
        <v>78.873655913978496</v>
      </c>
      <c r="CC11">
        <v>67656</v>
      </c>
      <c r="CD11">
        <f t="shared" si="6"/>
        <v>720</v>
      </c>
      <c r="CE11" s="83">
        <f t="shared" si="7"/>
        <v>93.966666666666669</v>
      </c>
    </row>
    <row r="12" spans="1:83" x14ac:dyDescent="0.2">
      <c r="A12" s="103">
        <v>36959</v>
      </c>
      <c r="B12" s="216">
        <v>225</v>
      </c>
      <c r="C12" s="217">
        <v>200</v>
      </c>
      <c r="D12" s="216">
        <v>230</v>
      </c>
      <c r="E12" s="218">
        <v>200</v>
      </c>
      <c r="F12" s="219"/>
      <c r="G12" s="216">
        <v>151</v>
      </c>
      <c r="H12" s="218">
        <v>70</v>
      </c>
      <c r="I12" s="211">
        <v>158</v>
      </c>
      <c r="J12" s="211">
        <v>95</v>
      </c>
      <c r="K12" s="211">
        <v>176</v>
      </c>
      <c r="L12" s="211">
        <v>139</v>
      </c>
      <c r="M12" s="238">
        <f>+B12-D12</f>
        <v>-5</v>
      </c>
      <c r="N12" s="238">
        <f>+B12-K12</f>
        <v>49</v>
      </c>
      <c r="O12" s="238">
        <f>+G12-I12</f>
        <v>-7</v>
      </c>
      <c r="P12" s="238">
        <f>+K12-I12</f>
        <v>18</v>
      </c>
      <c r="Q12" s="238">
        <f>+B12-G12</f>
        <v>74</v>
      </c>
      <c r="R12" s="236">
        <f t="shared" si="0"/>
        <v>36959</v>
      </c>
      <c r="S12" s="196">
        <v>285</v>
      </c>
      <c r="T12" s="197">
        <v>285</v>
      </c>
      <c r="U12" s="197">
        <v>210</v>
      </c>
      <c r="V12" s="197">
        <v>215</v>
      </c>
      <c r="W12" s="198">
        <v>230</v>
      </c>
      <c r="X12" s="196">
        <v>295</v>
      </c>
      <c r="Y12" s="197">
        <v>295</v>
      </c>
      <c r="Z12" s="197">
        <v>225</v>
      </c>
      <c r="AA12" s="197">
        <v>220</v>
      </c>
      <c r="AB12" s="198">
        <v>230</v>
      </c>
      <c r="AC12" s="196"/>
      <c r="AD12" s="197"/>
      <c r="AE12" s="197"/>
      <c r="AF12" s="197"/>
      <c r="AG12" s="198"/>
      <c r="AH12" s="196"/>
      <c r="AI12" s="197"/>
      <c r="AJ12" s="197"/>
      <c r="AK12" s="197"/>
      <c r="AL12" s="198"/>
      <c r="AM12" s="196">
        <v>295</v>
      </c>
      <c r="AN12" s="197">
        <v>293</v>
      </c>
      <c r="AO12" s="197">
        <v>273</v>
      </c>
      <c r="AP12" s="197">
        <v>254</v>
      </c>
      <c r="AQ12" s="198">
        <v>248</v>
      </c>
      <c r="AR12" s="196">
        <v>408</v>
      </c>
      <c r="AS12" s="197">
        <v>413</v>
      </c>
      <c r="AT12" s="197">
        <v>447</v>
      </c>
      <c r="AU12" s="197">
        <v>365</v>
      </c>
      <c r="AV12" s="198">
        <v>330</v>
      </c>
      <c r="AW12" s="196">
        <v>290</v>
      </c>
      <c r="AX12" s="197">
        <v>280</v>
      </c>
      <c r="AY12" s="197">
        <v>183</v>
      </c>
      <c r="AZ12" s="197">
        <v>182</v>
      </c>
      <c r="BA12" s="198">
        <v>205</v>
      </c>
      <c r="BB12" s="196">
        <v>223</v>
      </c>
      <c r="BC12" s="197">
        <v>220</v>
      </c>
      <c r="BD12" s="197">
        <v>125</v>
      </c>
      <c r="BE12" s="197">
        <v>120</v>
      </c>
      <c r="BF12" s="198">
        <v>165</v>
      </c>
      <c r="BG12" s="102">
        <f t="shared" si="1"/>
        <v>36959</v>
      </c>
      <c r="BH12" s="83">
        <f t="shared" si="8"/>
        <v>78</v>
      </c>
      <c r="BI12" s="144"/>
      <c r="BJ12" s="209"/>
      <c r="BK12" s="144"/>
      <c r="BL12" s="209"/>
      <c r="BM12" s="144"/>
      <c r="BN12" s="134"/>
      <c r="BO12" s="144"/>
      <c r="BP12" s="178"/>
      <c r="BQ12" s="49"/>
      <c r="BV12" t="s">
        <v>493</v>
      </c>
      <c r="BW12">
        <v>1475</v>
      </c>
      <c r="BX12">
        <f t="shared" si="2"/>
        <v>672</v>
      </c>
      <c r="BY12" s="83">
        <f t="shared" si="3"/>
        <v>2.1949404761904763</v>
      </c>
      <c r="BZ12">
        <v>1460</v>
      </c>
      <c r="CA12">
        <f t="shared" si="4"/>
        <v>744</v>
      </c>
      <c r="CB12" s="83">
        <f t="shared" si="5"/>
        <v>1.9623655913978495</v>
      </c>
      <c r="CC12">
        <v>2577</v>
      </c>
      <c r="CD12">
        <f t="shared" si="6"/>
        <v>720</v>
      </c>
      <c r="CE12" s="83">
        <f t="shared" si="7"/>
        <v>3.5791666666666666</v>
      </c>
    </row>
    <row r="13" spans="1:83" x14ac:dyDescent="0.2">
      <c r="A13" s="103">
        <v>36960</v>
      </c>
      <c r="B13" s="216">
        <v>225</v>
      </c>
      <c r="C13" s="217">
        <v>200</v>
      </c>
      <c r="D13" s="216">
        <v>230</v>
      </c>
      <c r="E13" s="218">
        <v>200</v>
      </c>
      <c r="F13" s="219"/>
      <c r="G13" s="216">
        <v>151</v>
      </c>
      <c r="H13" s="218">
        <v>70</v>
      </c>
      <c r="I13" s="211">
        <v>158</v>
      </c>
      <c r="J13" s="211">
        <v>95</v>
      </c>
      <c r="K13" s="211">
        <v>176</v>
      </c>
      <c r="L13" s="211">
        <v>139</v>
      </c>
      <c r="M13" s="238">
        <f>+B13-D13</f>
        <v>-5</v>
      </c>
      <c r="N13" s="238">
        <f>+B13-K13</f>
        <v>49</v>
      </c>
      <c r="O13" s="238">
        <f>+G13-I13</f>
        <v>-7</v>
      </c>
      <c r="P13" s="238">
        <f>+K13-I13</f>
        <v>18</v>
      </c>
      <c r="Q13" s="238">
        <f>+B13-G13</f>
        <v>74</v>
      </c>
      <c r="R13" s="236">
        <f t="shared" si="0"/>
        <v>36960</v>
      </c>
      <c r="S13" s="196">
        <v>285</v>
      </c>
      <c r="T13" s="197">
        <v>285</v>
      </c>
      <c r="U13" s="197">
        <v>210</v>
      </c>
      <c r="V13" s="197">
        <v>215</v>
      </c>
      <c r="W13" s="198">
        <v>230</v>
      </c>
      <c r="X13" s="196">
        <v>295</v>
      </c>
      <c r="Y13" s="197">
        <v>295</v>
      </c>
      <c r="Z13" s="197">
        <v>225</v>
      </c>
      <c r="AA13" s="197">
        <v>220</v>
      </c>
      <c r="AB13" s="198">
        <v>230</v>
      </c>
      <c r="AC13" s="196"/>
      <c r="AD13" s="197"/>
      <c r="AE13" s="197"/>
      <c r="AF13" s="197"/>
      <c r="AG13" s="198"/>
      <c r="AH13" s="196"/>
      <c r="AI13" s="197"/>
      <c r="AJ13" s="197"/>
      <c r="AK13" s="197"/>
      <c r="AL13" s="198"/>
      <c r="AM13" s="196">
        <v>295</v>
      </c>
      <c r="AN13" s="197">
        <v>293</v>
      </c>
      <c r="AO13" s="197">
        <v>273</v>
      </c>
      <c r="AP13" s="197">
        <v>254</v>
      </c>
      <c r="AQ13" s="198">
        <v>248</v>
      </c>
      <c r="AR13" s="196">
        <v>408</v>
      </c>
      <c r="AS13" s="197">
        <v>413</v>
      </c>
      <c r="AT13" s="197">
        <v>447</v>
      </c>
      <c r="AU13" s="197">
        <v>365</v>
      </c>
      <c r="AV13" s="198">
        <v>330</v>
      </c>
      <c r="AW13" s="196">
        <v>290</v>
      </c>
      <c r="AX13" s="197">
        <v>280</v>
      </c>
      <c r="AY13" s="197">
        <v>183</v>
      </c>
      <c r="AZ13" s="197">
        <v>182</v>
      </c>
      <c r="BA13" s="198">
        <v>205</v>
      </c>
      <c r="BB13" s="196">
        <v>223</v>
      </c>
      <c r="BC13" s="197">
        <v>220</v>
      </c>
      <c r="BD13" s="197">
        <v>125</v>
      </c>
      <c r="BE13" s="197">
        <v>120</v>
      </c>
      <c r="BF13" s="198">
        <v>165</v>
      </c>
      <c r="BG13" s="102">
        <f t="shared" si="1"/>
        <v>36960</v>
      </c>
      <c r="BH13" s="83">
        <f t="shared" si="8"/>
        <v>78</v>
      </c>
      <c r="BI13" s="144"/>
      <c r="BJ13" s="159"/>
      <c r="BK13" s="144"/>
      <c r="BL13" s="159"/>
      <c r="BM13" s="144"/>
      <c r="BN13" s="134"/>
      <c r="BO13" s="144"/>
      <c r="BP13" s="178"/>
      <c r="BQ13" s="49"/>
      <c r="BV13" t="s">
        <v>494</v>
      </c>
    </row>
    <row r="14" spans="1:83" x14ac:dyDescent="0.2">
      <c r="A14" s="242">
        <v>36961</v>
      </c>
      <c r="B14" s="216"/>
      <c r="C14" s="217">
        <v>250</v>
      </c>
      <c r="D14" s="216"/>
      <c r="E14" s="218">
        <v>250</v>
      </c>
      <c r="F14" s="219"/>
      <c r="G14" s="216"/>
      <c r="H14" s="218">
        <v>92</v>
      </c>
      <c r="I14" s="211"/>
      <c r="J14" s="211">
        <v>104</v>
      </c>
      <c r="K14" s="211"/>
      <c r="L14" s="211">
        <v>163</v>
      </c>
      <c r="M14" s="238"/>
      <c r="N14" s="238"/>
      <c r="O14" s="238"/>
      <c r="P14" s="238"/>
      <c r="Q14" s="238"/>
      <c r="R14" s="236">
        <f t="shared" si="0"/>
        <v>36961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96"/>
      <c r="AX14" s="197"/>
      <c r="AY14" s="197"/>
      <c r="AZ14" s="197"/>
      <c r="BA14" s="198"/>
      <c r="BB14" s="196"/>
      <c r="BC14" s="197"/>
      <c r="BD14" s="197"/>
      <c r="BE14" s="197"/>
      <c r="BF14" s="198"/>
      <c r="BG14" s="102">
        <f t="shared" si="1"/>
        <v>36961</v>
      </c>
      <c r="BH14" s="83">
        <f t="shared" si="8"/>
        <v>0</v>
      </c>
      <c r="BI14" s="144"/>
      <c r="BJ14" s="159"/>
      <c r="BK14" s="144"/>
      <c r="BL14" s="159"/>
      <c r="BM14" s="144"/>
      <c r="BN14" s="134"/>
      <c r="BO14" s="144"/>
      <c r="BP14" s="178"/>
      <c r="BQ14" s="49"/>
    </row>
    <row r="15" spans="1:83" x14ac:dyDescent="0.2">
      <c r="A15" s="103">
        <v>36962</v>
      </c>
      <c r="B15" s="216">
        <v>260</v>
      </c>
      <c r="C15" s="217">
        <v>250</v>
      </c>
      <c r="D15" s="216">
        <v>270</v>
      </c>
      <c r="E15" s="218">
        <v>250</v>
      </c>
      <c r="F15" s="216"/>
      <c r="G15" s="216">
        <v>167</v>
      </c>
      <c r="H15" s="218">
        <v>92</v>
      </c>
      <c r="I15" s="211">
        <v>192</v>
      </c>
      <c r="J15" s="211">
        <v>104</v>
      </c>
      <c r="K15" s="211">
        <v>205</v>
      </c>
      <c r="L15" s="211">
        <v>163</v>
      </c>
      <c r="M15" s="238">
        <f t="shared" ref="M15:M20" si="9">+B15-D15</f>
        <v>-10</v>
      </c>
      <c r="N15" s="238">
        <f t="shared" ref="N15:N20" si="10">+B15-K15</f>
        <v>55</v>
      </c>
      <c r="O15" s="238">
        <f t="shared" ref="O15:O20" si="11">+G15-I15</f>
        <v>-25</v>
      </c>
      <c r="P15" s="238">
        <f t="shared" ref="P15:P20" si="12">+K15-I15</f>
        <v>13</v>
      </c>
      <c r="Q15" s="238">
        <f t="shared" ref="Q15:Q20" si="13">+B15-G15</f>
        <v>93</v>
      </c>
      <c r="R15" s="236">
        <f t="shared" si="0"/>
        <v>36962</v>
      </c>
      <c r="S15" s="196">
        <v>255</v>
      </c>
      <c r="T15" s="197">
        <v>255</v>
      </c>
      <c r="U15" s="197">
        <v>175</v>
      </c>
      <c r="V15" s="197">
        <v>180</v>
      </c>
      <c r="W15" s="198">
        <v>210</v>
      </c>
      <c r="X15" s="196">
        <v>280</v>
      </c>
      <c r="Y15" s="197">
        <v>285</v>
      </c>
      <c r="Z15" s="197">
        <v>212</v>
      </c>
      <c r="AA15" s="197">
        <v>205</v>
      </c>
      <c r="AB15" s="198">
        <v>215</v>
      </c>
      <c r="AC15" s="196"/>
      <c r="AD15" s="197"/>
      <c r="AE15" s="197"/>
      <c r="AF15" s="197"/>
      <c r="AG15" s="198"/>
      <c r="AH15" s="196"/>
      <c r="AI15" s="197"/>
      <c r="AJ15" s="197"/>
      <c r="AK15" s="197"/>
      <c r="AL15" s="198"/>
      <c r="AM15" s="196">
        <v>286.66666666666669</v>
      </c>
      <c r="AN15" s="197">
        <v>290</v>
      </c>
      <c r="AO15" s="197">
        <v>264</v>
      </c>
      <c r="AP15" s="197">
        <v>243</v>
      </c>
      <c r="AQ15" s="198">
        <v>236.66666666666666</v>
      </c>
      <c r="AR15" s="196">
        <v>413</v>
      </c>
      <c r="AS15" s="197">
        <v>422</v>
      </c>
      <c r="AT15" s="197">
        <v>451</v>
      </c>
      <c r="AU15" s="197">
        <v>355</v>
      </c>
      <c r="AV15" s="198">
        <v>325</v>
      </c>
      <c r="AW15" s="196">
        <v>290</v>
      </c>
      <c r="AX15" s="197">
        <v>280</v>
      </c>
      <c r="AY15" s="197">
        <v>183</v>
      </c>
      <c r="AZ15" s="197">
        <v>177</v>
      </c>
      <c r="BA15" s="198">
        <v>195</v>
      </c>
      <c r="BB15" s="196">
        <v>223</v>
      </c>
      <c r="BC15" s="197">
        <v>220</v>
      </c>
      <c r="BD15" s="197">
        <v>122</v>
      </c>
      <c r="BE15" s="197">
        <v>120</v>
      </c>
      <c r="BF15" s="198">
        <v>160</v>
      </c>
      <c r="BG15" s="228">
        <f t="shared" si="1"/>
        <v>36962</v>
      </c>
      <c r="BH15" s="83">
        <f t="shared" si="8"/>
        <v>88</v>
      </c>
      <c r="BI15" s="229"/>
      <c r="BJ15" s="230"/>
      <c r="BK15" s="229"/>
      <c r="BL15" s="230"/>
      <c r="BM15" s="229"/>
      <c r="BN15" s="231"/>
      <c r="BO15" s="229"/>
      <c r="BP15" s="232"/>
      <c r="BQ15" s="234"/>
      <c r="BR15" s="16"/>
      <c r="BV15" t="s">
        <v>498</v>
      </c>
      <c r="BY15" s="83">
        <f>SUM(BY4:BY13)</f>
        <v>788.79910714285722</v>
      </c>
      <c r="CB15" s="83">
        <f>SUM(CB4:CB13)</f>
        <v>785.09811827956992</v>
      </c>
      <c r="CE15" s="83">
        <f>SUM(CE4:CE13)</f>
        <v>626.12916666666672</v>
      </c>
    </row>
    <row r="16" spans="1:83" x14ac:dyDescent="0.2">
      <c r="A16" s="103">
        <v>36963</v>
      </c>
      <c r="B16" s="216">
        <v>213</v>
      </c>
      <c r="C16" s="217">
        <v>171</v>
      </c>
      <c r="D16" s="216">
        <v>219</v>
      </c>
      <c r="E16" s="218">
        <v>171</v>
      </c>
      <c r="F16" s="216"/>
      <c r="G16" s="216">
        <v>158</v>
      </c>
      <c r="H16" s="218">
        <v>69</v>
      </c>
      <c r="I16" s="211">
        <v>165</v>
      </c>
      <c r="J16" s="211">
        <v>105</v>
      </c>
      <c r="K16" s="211">
        <v>177</v>
      </c>
      <c r="L16" s="211">
        <v>145</v>
      </c>
      <c r="M16" s="238">
        <f t="shared" si="9"/>
        <v>-6</v>
      </c>
      <c r="N16" s="238">
        <f t="shared" si="10"/>
        <v>36</v>
      </c>
      <c r="O16" s="238">
        <f t="shared" si="11"/>
        <v>-7</v>
      </c>
      <c r="P16" s="238">
        <f t="shared" si="12"/>
        <v>12</v>
      </c>
      <c r="Q16" s="238">
        <f t="shared" si="13"/>
        <v>55</v>
      </c>
      <c r="R16" s="236">
        <f t="shared" si="0"/>
        <v>36963</v>
      </c>
      <c r="S16" s="196">
        <v>250</v>
      </c>
      <c r="T16" s="197">
        <v>250</v>
      </c>
      <c r="U16" s="197">
        <v>175</v>
      </c>
      <c r="V16" s="197">
        <v>180</v>
      </c>
      <c r="W16" s="198">
        <v>200</v>
      </c>
      <c r="X16" s="196">
        <v>277</v>
      </c>
      <c r="Y16" s="197">
        <v>280</v>
      </c>
      <c r="Z16" s="197">
        <v>205</v>
      </c>
      <c r="AA16" s="197">
        <v>200</v>
      </c>
      <c r="AB16" s="198">
        <v>209</v>
      </c>
      <c r="AC16" s="196"/>
      <c r="AD16" s="197"/>
      <c r="AE16" s="197"/>
      <c r="AF16" s="197"/>
      <c r="AG16" s="198"/>
      <c r="AH16" s="196"/>
      <c r="AI16" s="197"/>
      <c r="AJ16" s="197"/>
      <c r="AK16" s="197"/>
      <c r="AL16" s="198"/>
      <c r="AM16" s="196">
        <v>284</v>
      </c>
      <c r="AN16" s="197">
        <v>288</v>
      </c>
      <c r="AO16" s="197">
        <v>260</v>
      </c>
      <c r="AP16" s="197">
        <v>233</v>
      </c>
      <c r="AQ16" s="198">
        <v>225</v>
      </c>
      <c r="AR16" s="196">
        <v>410</v>
      </c>
      <c r="AS16" s="197">
        <v>422</v>
      </c>
      <c r="AT16" s="197">
        <v>451</v>
      </c>
      <c r="AU16" s="197">
        <v>355</v>
      </c>
      <c r="AV16" s="198">
        <v>325</v>
      </c>
      <c r="AW16" s="196">
        <v>292</v>
      </c>
      <c r="AX16" s="197">
        <v>280</v>
      </c>
      <c r="AY16" s="197">
        <v>178</v>
      </c>
      <c r="AZ16" s="197">
        <v>177</v>
      </c>
      <c r="BA16" s="198">
        <v>195</v>
      </c>
      <c r="BB16" s="196">
        <v>223</v>
      </c>
      <c r="BC16" s="197">
        <v>220</v>
      </c>
      <c r="BD16" s="197">
        <v>121</v>
      </c>
      <c r="BE16" s="197">
        <v>120</v>
      </c>
      <c r="BF16" s="198">
        <v>160</v>
      </c>
      <c r="BG16" s="102">
        <f t="shared" si="1"/>
        <v>36963</v>
      </c>
      <c r="BH16" s="83">
        <f t="shared" si="8"/>
        <v>85</v>
      </c>
      <c r="BI16" s="144"/>
      <c r="BJ16" s="159"/>
      <c r="BK16" s="144"/>
      <c r="BL16" s="159"/>
      <c r="BM16" s="144"/>
      <c r="BN16" s="134"/>
      <c r="BO16" s="144"/>
      <c r="BP16" s="178"/>
      <c r="BQ16" s="49"/>
    </row>
    <row r="17" spans="1:70" x14ac:dyDescent="0.2">
      <c r="A17" s="103">
        <v>36964</v>
      </c>
      <c r="B17" s="216">
        <v>212</v>
      </c>
      <c r="C17" s="217">
        <v>173</v>
      </c>
      <c r="D17" s="216">
        <v>215</v>
      </c>
      <c r="E17" s="218">
        <v>173</v>
      </c>
      <c r="F17" s="216"/>
      <c r="G17" s="216">
        <v>164</v>
      </c>
      <c r="H17" s="218">
        <v>80</v>
      </c>
      <c r="I17" s="211">
        <v>169</v>
      </c>
      <c r="J17" s="211">
        <v>106</v>
      </c>
      <c r="K17" s="211">
        <v>175</v>
      </c>
      <c r="L17" s="211">
        <v>145</v>
      </c>
      <c r="M17" s="238">
        <f t="shared" si="9"/>
        <v>-3</v>
      </c>
      <c r="N17" s="238">
        <f t="shared" si="10"/>
        <v>37</v>
      </c>
      <c r="O17" s="238">
        <f t="shared" si="11"/>
        <v>-5</v>
      </c>
      <c r="P17" s="238">
        <f t="shared" si="12"/>
        <v>6</v>
      </c>
      <c r="Q17" s="238">
        <f t="shared" si="13"/>
        <v>48</v>
      </c>
      <c r="R17" s="236">
        <f t="shared" si="0"/>
        <v>36964</v>
      </c>
      <c r="S17" s="196">
        <v>250</v>
      </c>
      <c r="T17" s="197">
        <v>250</v>
      </c>
      <c r="U17" s="197">
        <v>190</v>
      </c>
      <c r="V17" s="197">
        <v>190</v>
      </c>
      <c r="W17" s="198">
        <v>210</v>
      </c>
      <c r="X17" s="196">
        <v>277</v>
      </c>
      <c r="Y17" s="197">
        <v>280</v>
      </c>
      <c r="Z17" s="197">
        <v>210</v>
      </c>
      <c r="AA17" s="197">
        <v>205</v>
      </c>
      <c r="AB17" s="198">
        <v>211</v>
      </c>
      <c r="AC17" s="196">
        <v>275</v>
      </c>
      <c r="AD17" s="197">
        <v>280</v>
      </c>
      <c r="AE17" s="197">
        <v>235</v>
      </c>
      <c r="AF17" s="197">
        <v>230</v>
      </c>
      <c r="AG17" s="198">
        <v>214</v>
      </c>
      <c r="AH17" s="196">
        <v>300</v>
      </c>
      <c r="AI17" s="197">
        <v>305</v>
      </c>
      <c r="AJ17" s="197">
        <v>350</v>
      </c>
      <c r="AK17" s="197">
        <v>275</v>
      </c>
      <c r="AL17" s="198">
        <v>255</v>
      </c>
      <c r="AM17" s="196">
        <v>284</v>
      </c>
      <c r="AN17" s="197">
        <v>288</v>
      </c>
      <c r="AO17" s="197">
        <v>265</v>
      </c>
      <c r="AP17" s="197">
        <v>237</v>
      </c>
      <c r="AQ17" s="198">
        <v>227</v>
      </c>
      <c r="AR17" s="196">
        <v>410</v>
      </c>
      <c r="AS17" s="197">
        <v>422</v>
      </c>
      <c r="AT17" s="197">
        <v>451</v>
      </c>
      <c r="AU17" s="197">
        <v>342</v>
      </c>
      <c r="AV17" s="198">
        <v>307</v>
      </c>
      <c r="AW17" s="196">
        <v>295</v>
      </c>
      <c r="AX17" s="197">
        <v>282</v>
      </c>
      <c r="AY17" s="197">
        <v>173</v>
      </c>
      <c r="AZ17" s="197">
        <v>172</v>
      </c>
      <c r="BA17" s="198">
        <v>195</v>
      </c>
      <c r="BB17" s="196">
        <v>223</v>
      </c>
      <c r="BC17" s="197">
        <v>220</v>
      </c>
      <c r="BD17" s="197">
        <v>118</v>
      </c>
      <c r="BE17" s="197">
        <v>107</v>
      </c>
      <c r="BF17" s="198">
        <v>156</v>
      </c>
      <c r="BG17" s="102">
        <f t="shared" si="1"/>
        <v>36964</v>
      </c>
      <c r="BH17" s="83">
        <f t="shared" si="8"/>
        <v>103</v>
      </c>
      <c r="BI17" s="144"/>
      <c r="BJ17" s="159"/>
      <c r="BK17" s="144"/>
      <c r="BL17" s="159"/>
      <c r="BM17" s="144"/>
      <c r="BN17" s="134"/>
      <c r="BO17" s="144"/>
      <c r="BP17" s="178"/>
      <c r="BQ17" s="49"/>
    </row>
    <row r="18" spans="1:70" x14ac:dyDescent="0.2">
      <c r="A18" s="103">
        <v>36965</v>
      </c>
      <c r="B18" s="216">
        <v>217</v>
      </c>
      <c r="C18" s="217">
        <v>175</v>
      </c>
      <c r="D18" s="216">
        <v>217</v>
      </c>
      <c r="E18" s="218">
        <v>175</v>
      </c>
      <c r="F18" s="216"/>
      <c r="G18" s="216">
        <v>180</v>
      </c>
      <c r="H18" s="218">
        <v>100</v>
      </c>
      <c r="I18" s="211">
        <v>180</v>
      </c>
      <c r="J18" s="211">
        <v>128</v>
      </c>
      <c r="K18" s="211">
        <v>182</v>
      </c>
      <c r="L18" s="211">
        <v>150</v>
      </c>
      <c r="M18" s="238">
        <f t="shared" si="9"/>
        <v>0</v>
      </c>
      <c r="N18" s="238">
        <f t="shared" si="10"/>
        <v>35</v>
      </c>
      <c r="O18" s="238">
        <f t="shared" si="11"/>
        <v>0</v>
      </c>
      <c r="P18" s="238">
        <f t="shared" si="12"/>
        <v>2</v>
      </c>
      <c r="Q18" s="238">
        <f t="shared" si="13"/>
        <v>37</v>
      </c>
      <c r="R18" s="236">
        <f t="shared" si="0"/>
        <v>36965</v>
      </c>
      <c r="S18" s="196">
        <v>285</v>
      </c>
      <c r="T18" s="197">
        <v>285</v>
      </c>
      <c r="U18" s="197">
        <v>240</v>
      </c>
      <c r="V18" s="197">
        <v>220</v>
      </c>
      <c r="W18" s="198">
        <v>240</v>
      </c>
      <c r="X18" s="196">
        <v>300</v>
      </c>
      <c r="Y18" s="197">
        <v>300</v>
      </c>
      <c r="Z18" s="197">
        <v>245</v>
      </c>
      <c r="AA18" s="197">
        <v>238</v>
      </c>
      <c r="AB18" s="198">
        <v>252</v>
      </c>
      <c r="AC18" s="196">
        <v>290</v>
      </c>
      <c r="AD18" s="197">
        <v>295</v>
      </c>
      <c r="AE18" s="197">
        <v>265</v>
      </c>
      <c r="AF18" s="197">
        <v>253</v>
      </c>
      <c r="AG18" s="198">
        <v>242</v>
      </c>
      <c r="AH18" s="196">
        <v>300</v>
      </c>
      <c r="AI18" s="197">
        <v>305</v>
      </c>
      <c r="AJ18" s="197">
        <v>370</v>
      </c>
      <c r="AK18" s="197">
        <v>290</v>
      </c>
      <c r="AL18" s="198">
        <v>270</v>
      </c>
      <c r="AM18" s="196">
        <f t="shared" ref="AM18:AQ20" si="14">AVERAGE(X18,AC18,AH18)</f>
        <v>296.66666666666669</v>
      </c>
      <c r="AN18" s="197">
        <f t="shared" si="14"/>
        <v>300</v>
      </c>
      <c r="AO18" s="197">
        <f t="shared" si="14"/>
        <v>293.33333333333331</v>
      </c>
      <c r="AP18" s="197">
        <f t="shared" si="14"/>
        <v>260.33333333333331</v>
      </c>
      <c r="AQ18" s="198">
        <f t="shared" si="14"/>
        <v>254.66666666666666</v>
      </c>
      <c r="AR18" s="196">
        <v>410</v>
      </c>
      <c r="AS18" s="197">
        <v>422</v>
      </c>
      <c r="AT18" s="197">
        <v>452</v>
      </c>
      <c r="AU18" s="197">
        <v>343</v>
      </c>
      <c r="AV18" s="198">
        <v>317</v>
      </c>
      <c r="AW18" s="196">
        <v>305</v>
      </c>
      <c r="AX18" s="197">
        <v>292</v>
      </c>
      <c r="AY18" s="197">
        <v>178</v>
      </c>
      <c r="AZ18" s="197">
        <v>175</v>
      </c>
      <c r="BA18" s="198">
        <v>195</v>
      </c>
      <c r="BB18" s="196">
        <v>223</v>
      </c>
      <c r="BC18" s="197">
        <v>220</v>
      </c>
      <c r="BD18" s="197">
        <v>120</v>
      </c>
      <c r="BE18" s="197">
        <v>111</v>
      </c>
      <c r="BF18" s="198">
        <v>156</v>
      </c>
      <c r="BG18" s="102">
        <f t="shared" si="1"/>
        <v>36965</v>
      </c>
      <c r="BH18" s="83">
        <f t="shared" si="8"/>
        <v>93</v>
      </c>
      <c r="BI18" s="144"/>
      <c r="BJ18" s="159"/>
      <c r="BK18" s="144"/>
      <c r="BL18" s="159"/>
      <c r="BM18" s="144"/>
      <c r="BN18" s="134"/>
      <c r="BO18" s="144"/>
      <c r="BP18" s="178"/>
      <c r="BQ18" s="49"/>
    </row>
    <row r="19" spans="1:70" x14ac:dyDescent="0.2">
      <c r="A19" s="103">
        <v>36966</v>
      </c>
      <c r="B19" s="216">
        <v>242</v>
      </c>
      <c r="C19" s="217">
        <v>217</v>
      </c>
      <c r="D19" s="216">
        <v>247</v>
      </c>
      <c r="E19" s="218">
        <v>217</v>
      </c>
      <c r="F19" s="216"/>
      <c r="G19" s="216">
        <v>195</v>
      </c>
      <c r="H19" s="218">
        <v>120</v>
      </c>
      <c r="I19" s="211">
        <v>208</v>
      </c>
      <c r="J19" s="211">
        <v>143</v>
      </c>
      <c r="K19" s="211">
        <v>222</v>
      </c>
      <c r="L19" s="211">
        <v>172</v>
      </c>
      <c r="M19" s="238">
        <f t="shared" si="9"/>
        <v>-5</v>
      </c>
      <c r="N19" s="238">
        <f t="shared" si="10"/>
        <v>20</v>
      </c>
      <c r="O19" s="238">
        <f t="shared" si="11"/>
        <v>-13</v>
      </c>
      <c r="P19" s="238">
        <f t="shared" si="12"/>
        <v>14</v>
      </c>
      <c r="Q19" s="238">
        <f t="shared" si="13"/>
        <v>47</v>
      </c>
      <c r="R19" s="236">
        <f t="shared" si="0"/>
        <v>36966</v>
      </c>
      <c r="S19" s="196">
        <v>325</v>
      </c>
      <c r="T19" s="197">
        <v>325</v>
      </c>
      <c r="U19" s="197">
        <v>250</v>
      </c>
      <c r="V19" s="197">
        <v>250</v>
      </c>
      <c r="W19" s="198">
        <v>270</v>
      </c>
      <c r="X19" s="196">
        <v>325</v>
      </c>
      <c r="Y19" s="197">
        <v>325</v>
      </c>
      <c r="Z19" s="197">
        <v>260</v>
      </c>
      <c r="AA19" s="197">
        <v>253</v>
      </c>
      <c r="AB19" s="198">
        <v>267</v>
      </c>
      <c r="AC19" s="196">
        <v>320</v>
      </c>
      <c r="AD19" s="197">
        <v>325</v>
      </c>
      <c r="AE19" s="197">
        <v>270</v>
      </c>
      <c r="AF19" s="197">
        <v>268</v>
      </c>
      <c r="AG19" s="198">
        <v>254</v>
      </c>
      <c r="AH19" s="196">
        <v>325</v>
      </c>
      <c r="AI19" s="197">
        <v>327</v>
      </c>
      <c r="AJ19" s="197">
        <v>300</v>
      </c>
      <c r="AK19" s="197">
        <v>272</v>
      </c>
      <c r="AL19" s="198">
        <v>265</v>
      </c>
      <c r="AM19" s="196">
        <f t="shared" si="14"/>
        <v>323.33333333333331</v>
      </c>
      <c r="AN19" s="197">
        <f t="shared" si="14"/>
        <v>325.66666666666669</v>
      </c>
      <c r="AO19" s="197">
        <f t="shared" si="14"/>
        <v>276.66666666666669</v>
      </c>
      <c r="AP19" s="197">
        <f t="shared" si="14"/>
        <v>264.33333333333331</v>
      </c>
      <c r="AQ19" s="198">
        <f t="shared" si="14"/>
        <v>262</v>
      </c>
      <c r="AR19" s="196">
        <v>420</v>
      </c>
      <c r="AS19" s="197">
        <v>432</v>
      </c>
      <c r="AT19" s="197">
        <v>462</v>
      </c>
      <c r="AU19" s="197">
        <v>348</v>
      </c>
      <c r="AV19" s="198">
        <v>319</v>
      </c>
      <c r="AW19" s="196">
        <v>315</v>
      </c>
      <c r="AX19" s="197">
        <v>302</v>
      </c>
      <c r="AY19" s="197">
        <v>179</v>
      </c>
      <c r="AZ19" s="197">
        <v>175</v>
      </c>
      <c r="BA19" s="198">
        <v>195</v>
      </c>
      <c r="BB19" s="196">
        <v>230</v>
      </c>
      <c r="BC19" s="197">
        <v>227</v>
      </c>
      <c r="BD19" s="197">
        <v>120</v>
      </c>
      <c r="BE19" s="197">
        <v>111</v>
      </c>
      <c r="BF19" s="198">
        <v>160</v>
      </c>
      <c r="BG19" s="102">
        <f t="shared" si="1"/>
        <v>36966</v>
      </c>
      <c r="BH19" s="83">
        <f t="shared" si="8"/>
        <v>101</v>
      </c>
      <c r="BI19" s="144"/>
      <c r="BJ19" s="159"/>
      <c r="BK19" s="144"/>
      <c r="BL19" s="159"/>
      <c r="BM19" s="144"/>
      <c r="BN19" s="134"/>
      <c r="BO19" s="144"/>
      <c r="BP19" s="178"/>
      <c r="BQ19" s="49"/>
    </row>
    <row r="20" spans="1:70" x14ac:dyDescent="0.2">
      <c r="A20" s="103">
        <v>36967</v>
      </c>
      <c r="B20" s="216">
        <v>242</v>
      </c>
      <c r="C20" s="217">
        <v>217</v>
      </c>
      <c r="D20" s="216">
        <v>247</v>
      </c>
      <c r="E20" s="218">
        <v>217</v>
      </c>
      <c r="F20" s="216"/>
      <c r="G20" s="216">
        <v>195</v>
      </c>
      <c r="H20" s="218">
        <v>120</v>
      </c>
      <c r="I20" s="211">
        <v>208</v>
      </c>
      <c r="J20" s="211">
        <v>143</v>
      </c>
      <c r="K20" s="211">
        <v>222</v>
      </c>
      <c r="L20" s="211">
        <v>172</v>
      </c>
      <c r="M20" s="238">
        <f t="shared" si="9"/>
        <v>-5</v>
      </c>
      <c r="N20" s="238">
        <f t="shared" si="10"/>
        <v>20</v>
      </c>
      <c r="O20" s="238">
        <f t="shared" si="11"/>
        <v>-13</v>
      </c>
      <c r="P20" s="238">
        <f t="shared" si="12"/>
        <v>14</v>
      </c>
      <c r="Q20" s="238">
        <f t="shared" si="13"/>
        <v>47</v>
      </c>
      <c r="R20" s="236">
        <f t="shared" si="0"/>
        <v>36967</v>
      </c>
      <c r="S20" s="196">
        <v>325</v>
      </c>
      <c r="T20" s="197">
        <v>325</v>
      </c>
      <c r="U20" s="197">
        <v>250</v>
      </c>
      <c r="V20" s="197">
        <v>250</v>
      </c>
      <c r="W20" s="198">
        <v>270</v>
      </c>
      <c r="X20" s="196">
        <v>325</v>
      </c>
      <c r="Y20" s="197">
        <v>325</v>
      </c>
      <c r="Z20" s="197">
        <v>260</v>
      </c>
      <c r="AA20" s="197">
        <v>253</v>
      </c>
      <c r="AB20" s="198">
        <v>267</v>
      </c>
      <c r="AC20" s="196">
        <v>320</v>
      </c>
      <c r="AD20" s="197">
        <v>325</v>
      </c>
      <c r="AE20" s="197">
        <v>270</v>
      </c>
      <c r="AF20" s="197">
        <v>268</v>
      </c>
      <c r="AG20" s="198">
        <v>254</v>
      </c>
      <c r="AH20" s="196">
        <v>325</v>
      </c>
      <c r="AI20" s="197">
        <v>327</v>
      </c>
      <c r="AJ20" s="197">
        <v>300</v>
      </c>
      <c r="AK20" s="197">
        <v>272</v>
      </c>
      <c r="AL20" s="198">
        <v>265</v>
      </c>
      <c r="AM20" s="196">
        <f t="shared" si="14"/>
        <v>323.33333333333331</v>
      </c>
      <c r="AN20" s="197">
        <f t="shared" si="14"/>
        <v>325.66666666666669</v>
      </c>
      <c r="AO20" s="197">
        <f t="shared" si="14"/>
        <v>276.66666666666669</v>
      </c>
      <c r="AP20" s="197">
        <f t="shared" si="14"/>
        <v>264.33333333333331</v>
      </c>
      <c r="AQ20" s="198">
        <f t="shared" si="14"/>
        <v>262</v>
      </c>
      <c r="AR20" s="196">
        <v>420</v>
      </c>
      <c r="AS20" s="197">
        <v>432</v>
      </c>
      <c r="AT20" s="197">
        <v>462</v>
      </c>
      <c r="AU20" s="197">
        <v>348</v>
      </c>
      <c r="AV20" s="198">
        <v>319</v>
      </c>
      <c r="AW20" s="196">
        <v>315</v>
      </c>
      <c r="AX20" s="197">
        <v>302</v>
      </c>
      <c r="AY20" s="197">
        <v>179</v>
      </c>
      <c r="AZ20" s="197">
        <v>175</v>
      </c>
      <c r="BA20" s="198">
        <v>195</v>
      </c>
      <c r="BB20" s="196">
        <v>230</v>
      </c>
      <c r="BC20" s="197">
        <v>227</v>
      </c>
      <c r="BD20" s="197">
        <v>120</v>
      </c>
      <c r="BE20" s="197">
        <v>111</v>
      </c>
      <c r="BF20" s="198">
        <v>160</v>
      </c>
      <c r="BG20" s="102">
        <f t="shared" si="1"/>
        <v>36967</v>
      </c>
      <c r="BH20" s="83">
        <f t="shared" si="8"/>
        <v>101</v>
      </c>
      <c r="BI20" s="144"/>
      <c r="BJ20" s="159"/>
      <c r="BK20" s="144"/>
      <c r="BL20" s="159"/>
      <c r="BM20" s="144"/>
      <c r="BN20" s="135"/>
      <c r="BO20" s="144"/>
      <c r="BP20" s="179"/>
      <c r="BQ20" s="49"/>
    </row>
    <row r="21" spans="1:70" x14ac:dyDescent="0.2">
      <c r="A21" s="103">
        <v>36968</v>
      </c>
      <c r="B21" s="216"/>
      <c r="C21" s="217">
        <v>350</v>
      </c>
      <c r="D21" s="216"/>
      <c r="E21" s="218">
        <v>350</v>
      </c>
      <c r="F21" s="216"/>
      <c r="G21" s="216"/>
      <c r="H21" s="218">
        <v>177</v>
      </c>
      <c r="I21" s="211"/>
      <c r="J21" s="211">
        <v>200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0"/>
        <v>36968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96"/>
      <c r="AX21" s="197"/>
      <c r="AY21" s="197"/>
      <c r="AZ21" s="197"/>
      <c r="BA21" s="198"/>
      <c r="BB21" s="196"/>
      <c r="BC21" s="197"/>
      <c r="BD21" s="197"/>
      <c r="BE21" s="197"/>
      <c r="BF21" s="198"/>
      <c r="BG21" s="102">
        <f t="shared" si="1"/>
        <v>36968</v>
      </c>
      <c r="BH21" s="83">
        <f t="shared" si="8"/>
        <v>0</v>
      </c>
      <c r="BI21" s="144"/>
      <c r="BJ21" s="159"/>
      <c r="BK21" s="144"/>
      <c r="BL21" s="159"/>
      <c r="BM21" s="144"/>
      <c r="BN21" s="135"/>
      <c r="BO21" s="144"/>
      <c r="BP21" s="179"/>
      <c r="BQ21" s="49"/>
    </row>
    <row r="22" spans="1:70" x14ac:dyDescent="0.2">
      <c r="A22" s="103">
        <v>36969</v>
      </c>
      <c r="B22" s="216">
        <v>387</v>
      </c>
      <c r="C22" s="217">
        <v>350</v>
      </c>
      <c r="D22" s="216">
        <v>405</v>
      </c>
      <c r="E22" s="218">
        <v>350</v>
      </c>
      <c r="F22" s="216"/>
      <c r="G22" s="216">
        <v>292</v>
      </c>
      <c r="H22" s="218">
        <v>177</v>
      </c>
      <c r="I22" s="211">
        <v>300</v>
      </c>
      <c r="J22" s="211">
        <v>200</v>
      </c>
      <c r="K22" s="211">
        <v>335</v>
      </c>
      <c r="L22" s="211">
        <v>300</v>
      </c>
      <c r="M22" s="238">
        <f t="shared" ref="M22:M27" si="15">+B22-D22</f>
        <v>-18</v>
      </c>
      <c r="N22" s="238">
        <f t="shared" ref="N22:N27" si="16">+B22-K22</f>
        <v>52</v>
      </c>
      <c r="O22" s="238">
        <f t="shared" ref="O22:O27" si="17">+G22-I22</f>
        <v>-8</v>
      </c>
      <c r="P22" s="238">
        <f t="shared" ref="P22:P27" si="18">+K22-I22</f>
        <v>35</v>
      </c>
      <c r="Q22" s="238">
        <f t="shared" ref="Q22:Q27" si="19">+B22-G22</f>
        <v>95</v>
      </c>
      <c r="R22" s="236">
        <f t="shared" si="0"/>
        <v>36969</v>
      </c>
      <c r="S22" s="196">
        <v>395</v>
      </c>
      <c r="T22" s="197">
        <v>395</v>
      </c>
      <c r="U22" s="197">
        <v>300</v>
      </c>
      <c r="V22" s="197">
        <v>300</v>
      </c>
      <c r="W22" s="198">
        <v>345</v>
      </c>
      <c r="X22" s="196">
        <v>355</v>
      </c>
      <c r="Y22" s="197">
        <v>355</v>
      </c>
      <c r="Z22" s="197">
        <v>295</v>
      </c>
      <c r="AA22" s="197">
        <v>298</v>
      </c>
      <c r="AB22" s="198">
        <v>318</v>
      </c>
      <c r="AC22" s="196">
        <v>335</v>
      </c>
      <c r="AD22" s="197">
        <v>340</v>
      </c>
      <c r="AE22" s="197">
        <v>300</v>
      </c>
      <c r="AF22" s="197">
        <v>281</v>
      </c>
      <c r="AG22" s="198">
        <v>279</v>
      </c>
      <c r="AH22" s="196">
        <v>345</v>
      </c>
      <c r="AI22" s="197">
        <v>345</v>
      </c>
      <c r="AJ22" s="197">
        <v>380</v>
      </c>
      <c r="AK22" s="197">
        <v>310</v>
      </c>
      <c r="AL22" s="198">
        <v>293</v>
      </c>
      <c r="AM22" s="196">
        <f>AVERAGE(X22,AC22,AH22)</f>
        <v>345</v>
      </c>
      <c r="AN22" s="197">
        <f>AVERAGE(Y22,AD22,AI22)</f>
        <v>346.66666666666669</v>
      </c>
      <c r="AO22" s="197">
        <f>AVERAGE(Z22,AE22,AJ22)</f>
        <v>325</v>
      </c>
      <c r="AP22" s="197">
        <f>AVERAGE(AA22,AF22,AK22)</f>
        <v>296.33333333333331</v>
      </c>
      <c r="AQ22" s="198">
        <f>AVERAGE(AB22,AG22,AL22)</f>
        <v>296.66666666666669</v>
      </c>
      <c r="AR22" s="196">
        <v>425</v>
      </c>
      <c r="AS22" s="197">
        <v>437</v>
      </c>
      <c r="AT22" s="197">
        <v>462</v>
      </c>
      <c r="AU22" s="197">
        <v>355</v>
      </c>
      <c r="AV22" s="198">
        <v>330</v>
      </c>
      <c r="AW22" s="196">
        <v>315</v>
      </c>
      <c r="AX22" s="197">
        <v>302</v>
      </c>
      <c r="AY22" s="197">
        <v>181</v>
      </c>
      <c r="AZ22" s="197">
        <v>180</v>
      </c>
      <c r="BA22" s="198">
        <v>205</v>
      </c>
      <c r="BB22" s="196">
        <v>230</v>
      </c>
      <c r="BC22" s="197">
        <v>227</v>
      </c>
      <c r="BD22" s="197">
        <v>120</v>
      </c>
      <c r="BE22" s="197">
        <v>115</v>
      </c>
      <c r="BF22" s="198">
        <v>160</v>
      </c>
      <c r="BG22" s="228">
        <f t="shared" si="1"/>
        <v>36969</v>
      </c>
      <c r="BH22" s="83">
        <f t="shared" si="8"/>
        <v>95</v>
      </c>
      <c r="BI22" s="229"/>
      <c r="BJ22" s="230"/>
      <c r="BK22" s="229"/>
      <c r="BL22" s="230"/>
      <c r="BM22" s="229"/>
      <c r="BN22" s="231"/>
      <c r="BO22" s="229"/>
      <c r="BP22" s="232"/>
      <c r="BQ22" s="234"/>
      <c r="BR22" s="16"/>
    </row>
    <row r="23" spans="1:70" x14ac:dyDescent="0.2">
      <c r="A23" s="103">
        <v>36970</v>
      </c>
      <c r="B23" s="216">
        <v>407</v>
      </c>
      <c r="C23" s="217">
        <v>288</v>
      </c>
      <c r="D23" s="216">
        <v>409</v>
      </c>
      <c r="E23" s="218">
        <v>290</v>
      </c>
      <c r="F23" s="216"/>
      <c r="G23" s="216">
        <v>361</v>
      </c>
      <c r="H23" s="218">
        <v>177</v>
      </c>
      <c r="I23" s="211">
        <v>358</v>
      </c>
      <c r="J23" s="211">
        <v>188</v>
      </c>
      <c r="K23" s="211">
        <v>397</v>
      </c>
      <c r="L23" s="211">
        <v>273</v>
      </c>
      <c r="M23" s="238">
        <f t="shared" si="15"/>
        <v>-2</v>
      </c>
      <c r="N23" s="238">
        <f t="shared" si="16"/>
        <v>10</v>
      </c>
      <c r="O23" s="238">
        <f t="shared" si="17"/>
        <v>3</v>
      </c>
      <c r="P23" s="238">
        <f t="shared" si="18"/>
        <v>39</v>
      </c>
      <c r="Q23" s="238">
        <f t="shared" si="19"/>
        <v>46</v>
      </c>
      <c r="R23" s="236">
        <f t="shared" si="0"/>
        <v>36970</v>
      </c>
      <c r="S23" s="196">
        <v>380</v>
      </c>
      <c r="T23" s="197">
        <v>380</v>
      </c>
      <c r="U23" s="197">
        <v>285</v>
      </c>
      <c r="V23" s="197"/>
      <c r="W23" s="198">
        <v>315</v>
      </c>
      <c r="X23" s="196">
        <v>360</v>
      </c>
      <c r="Y23" s="197">
        <v>360</v>
      </c>
      <c r="Z23" s="197"/>
      <c r="AA23" s="197"/>
      <c r="AB23" s="198">
        <v>300</v>
      </c>
      <c r="AC23" s="196">
        <v>340</v>
      </c>
      <c r="AD23" s="197">
        <v>345</v>
      </c>
      <c r="AE23" s="197"/>
      <c r="AF23" s="197"/>
      <c r="AG23" s="198">
        <v>277</v>
      </c>
      <c r="AH23" s="196">
        <v>355</v>
      </c>
      <c r="AI23" s="197">
        <v>355</v>
      </c>
      <c r="AJ23" s="197"/>
      <c r="AK23" s="197"/>
      <c r="AL23" s="198">
        <v>285</v>
      </c>
      <c r="AM23" s="196">
        <f t="shared" ref="AM23:AN25" si="20">AVERAGE(X23,AC23,AH23)</f>
        <v>351.66666666666669</v>
      </c>
      <c r="AN23" s="197">
        <f t="shared" si="20"/>
        <v>353.33333333333331</v>
      </c>
      <c r="AO23" s="197"/>
      <c r="AP23" s="197"/>
      <c r="AQ23" s="198">
        <f>AVERAGE(AB23,AG23,AL23)</f>
        <v>287.33333333333331</v>
      </c>
      <c r="AR23" s="196"/>
      <c r="AS23" s="197"/>
      <c r="AT23" s="197"/>
      <c r="AU23" s="197"/>
      <c r="AV23" s="198"/>
      <c r="AW23" s="196"/>
      <c r="AX23" s="197"/>
      <c r="AY23" s="197"/>
      <c r="AZ23" s="197"/>
      <c r="BA23" s="198"/>
      <c r="BB23" s="196"/>
      <c r="BC23" s="197"/>
      <c r="BD23" s="197"/>
      <c r="BE23" s="197"/>
      <c r="BF23" s="198"/>
      <c r="BG23" s="102">
        <f t="shared" si="1"/>
        <v>36970</v>
      </c>
      <c r="BH23" s="83">
        <f t="shared" si="8"/>
        <v>0</v>
      </c>
      <c r="BI23" s="144"/>
      <c r="BJ23" s="136"/>
      <c r="BK23" s="144"/>
      <c r="BL23" s="136"/>
      <c r="BM23" s="144"/>
      <c r="BN23" s="136"/>
      <c r="BO23" s="144"/>
      <c r="BP23" s="49"/>
      <c r="BQ23" s="49"/>
    </row>
    <row r="24" spans="1:70" x14ac:dyDescent="0.2">
      <c r="A24" s="103">
        <v>36971</v>
      </c>
      <c r="B24" s="216">
        <v>459</v>
      </c>
      <c r="C24" s="217">
        <v>300</v>
      </c>
      <c r="D24" s="216">
        <v>479</v>
      </c>
      <c r="E24" s="218">
        <v>300</v>
      </c>
      <c r="F24" s="216"/>
      <c r="G24" s="216">
        <v>475</v>
      </c>
      <c r="H24" s="218">
        <v>200</v>
      </c>
      <c r="I24" s="211">
        <v>411</v>
      </c>
      <c r="J24" s="211">
        <v>217</v>
      </c>
      <c r="K24" s="211">
        <v>411</v>
      </c>
      <c r="L24" s="211">
        <v>237</v>
      </c>
      <c r="M24" s="238">
        <f t="shared" si="15"/>
        <v>-20</v>
      </c>
      <c r="N24" s="238">
        <f t="shared" si="16"/>
        <v>48</v>
      </c>
      <c r="O24" s="238">
        <f t="shared" si="17"/>
        <v>64</v>
      </c>
      <c r="P24" s="238">
        <f t="shared" si="18"/>
        <v>0</v>
      </c>
      <c r="Q24" s="238">
        <f t="shared" si="19"/>
        <v>-16</v>
      </c>
      <c r="R24" s="236">
        <f t="shared" si="0"/>
        <v>36971</v>
      </c>
      <c r="S24" s="196">
        <v>365</v>
      </c>
      <c r="T24" s="197">
        <v>365</v>
      </c>
      <c r="U24" s="197">
        <v>270</v>
      </c>
      <c r="V24" s="197">
        <v>280</v>
      </c>
      <c r="W24" s="198">
        <v>315</v>
      </c>
      <c r="X24" s="196">
        <v>370</v>
      </c>
      <c r="Y24" s="197">
        <v>370</v>
      </c>
      <c r="Z24" s="197">
        <v>285</v>
      </c>
      <c r="AA24" s="197">
        <v>270</v>
      </c>
      <c r="AB24" s="198">
        <v>285</v>
      </c>
      <c r="AC24" s="196">
        <v>370</v>
      </c>
      <c r="AD24" s="197">
        <v>370</v>
      </c>
      <c r="AE24" s="197">
        <v>295</v>
      </c>
      <c r="AF24" s="197">
        <v>276</v>
      </c>
      <c r="AG24" s="198">
        <v>271</v>
      </c>
      <c r="AH24" s="196">
        <v>380</v>
      </c>
      <c r="AI24" s="197">
        <v>375</v>
      </c>
      <c r="AJ24" s="197">
        <v>395</v>
      </c>
      <c r="AK24" s="197">
        <v>285</v>
      </c>
      <c r="AL24" s="198">
        <v>280</v>
      </c>
      <c r="AM24" s="196">
        <f t="shared" si="20"/>
        <v>373.33333333333331</v>
      </c>
      <c r="AN24" s="197">
        <f t="shared" si="20"/>
        <v>371.66666666666669</v>
      </c>
      <c r="AO24" s="197">
        <f t="shared" ref="AO24:AP26" si="21">AVERAGE(Z24,AE24,AJ24)</f>
        <v>325</v>
      </c>
      <c r="AP24" s="197">
        <f t="shared" si="21"/>
        <v>277</v>
      </c>
      <c r="AQ24" s="198">
        <f>AVERAGE(AB24,AG24,AL24)</f>
        <v>278.66666666666669</v>
      </c>
      <c r="AR24" s="196">
        <v>433</v>
      </c>
      <c r="AS24" s="197">
        <v>440</v>
      </c>
      <c r="AT24" s="197">
        <v>472</v>
      </c>
      <c r="AU24" s="197">
        <v>355</v>
      </c>
      <c r="AV24" s="198">
        <v>332</v>
      </c>
      <c r="AW24" s="196">
        <v>317</v>
      </c>
      <c r="AX24" s="197">
        <v>307</v>
      </c>
      <c r="AY24" s="197">
        <v>184</v>
      </c>
      <c r="AZ24" s="197">
        <v>180</v>
      </c>
      <c r="BA24" s="198">
        <v>203</v>
      </c>
      <c r="BB24" s="196">
        <v>232</v>
      </c>
      <c r="BC24" s="197">
        <v>227</v>
      </c>
      <c r="BD24" s="197">
        <v>120</v>
      </c>
      <c r="BE24" s="197">
        <v>116</v>
      </c>
      <c r="BF24" s="198">
        <v>160</v>
      </c>
      <c r="BG24" s="102">
        <f t="shared" si="1"/>
        <v>36971</v>
      </c>
      <c r="BH24" s="83">
        <f t="shared" si="8"/>
        <v>101</v>
      </c>
      <c r="BI24" s="144"/>
      <c r="BJ24" s="136"/>
      <c r="BK24" s="144"/>
      <c r="BL24" s="136"/>
      <c r="BM24" s="144"/>
      <c r="BN24" s="136"/>
      <c r="BO24" s="144"/>
      <c r="BP24" s="49"/>
      <c r="BQ24" s="49"/>
    </row>
    <row r="25" spans="1:70" x14ac:dyDescent="0.2">
      <c r="A25" s="103">
        <v>36972</v>
      </c>
      <c r="B25" s="216">
        <v>386</v>
      </c>
      <c r="C25" s="217">
        <v>275</v>
      </c>
      <c r="D25" s="216">
        <v>376</v>
      </c>
      <c r="E25" s="218">
        <v>275</v>
      </c>
      <c r="F25" s="220"/>
      <c r="G25" s="216">
        <v>275</v>
      </c>
      <c r="H25" s="218">
        <v>155</v>
      </c>
      <c r="I25" s="211">
        <v>280</v>
      </c>
      <c r="J25" s="211">
        <v>173</v>
      </c>
      <c r="K25" s="211">
        <v>293</v>
      </c>
      <c r="L25" s="211">
        <v>190</v>
      </c>
      <c r="M25" s="238">
        <f t="shared" si="15"/>
        <v>10</v>
      </c>
      <c r="N25" s="238">
        <f t="shared" si="16"/>
        <v>93</v>
      </c>
      <c r="O25" s="238">
        <f t="shared" si="17"/>
        <v>-5</v>
      </c>
      <c r="P25" s="238">
        <f t="shared" si="18"/>
        <v>13</v>
      </c>
      <c r="Q25" s="238">
        <f t="shared" si="19"/>
        <v>111</v>
      </c>
      <c r="R25" s="236">
        <f t="shared" si="0"/>
        <v>36972</v>
      </c>
      <c r="S25" s="196">
        <v>365</v>
      </c>
      <c r="T25" s="197"/>
      <c r="U25" s="197"/>
      <c r="V25" s="197"/>
      <c r="W25" s="198"/>
      <c r="X25" s="196">
        <v>370</v>
      </c>
      <c r="Y25" s="197">
        <v>370</v>
      </c>
      <c r="Z25" s="197">
        <v>290</v>
      </c>
      <c r="AA25" s="197">
        <v>270</v>
      </c>
      <c r="AB25" s="198">
        <v>285</v>
      </c>
      <c r="AC25" s="196">
        <v>370</v>
      </c>
      <c r="AD25" s="197">
        <v>370</v>
      </c>
      <c r="AE25" s="197">
        <v>300</v>
      </c>
      <c r="AF25" s="197">
        <v>276</v>
      </c>
      <c r="AG25" s="198">
        <v>271</v>
      </c>
      <c r="AH25" s="196">
        <v>380</v>
      </c>
      <c r="AI25" s="197">
        <v>375</v>
      </c>
      <c r="AJ25" s="197">
        <v>390</v>
      </c>
      <c r="AK25" s="197">
        <v>285</v>
      </c>
      <c r="AL25" s="198">
        <v>280</v>
      </c>
      <c r="AM25" s="196">
        <f t="shared" si="20"/>
        <v>373.33333333333331</v>
      </c>
      <c r="AN25" s="197">
        <f t="shared" si="20"/>
        <v>371.66666666666669</v>
      </c>
      <c r="AO25" s="197">
        <f t="shared" si="21"/>
        <v>326.66666666666669</v>
      </c>
      <c r="AP25" s="197">
        <f t="shared" si="21"/>
        <v>277</v>
      </c>
      <c r="AQ25" s="198">
        <f>AVERAGE(AB25,AG25,AL25)</f>
        <v>278.66666666666669</v>
      </c>
      <c r="AR25" s="196">
        <v>440</v>
      </c>
      <c r="AS25" s="197">
        <v>443</v>
      </c>
      <c r="AT25" s="197">
        <v>472</v>
      </c>
      <c r="AU25" s="197">
        <v>355</v>
      </c>
      <c r="AV25" s="198">
        <v>332</v>
      </c>
      <c r="AW25" s="196">
        <v>317</v>
      </c>
      <c r="AX25" s="197">
        <v>307</v>
      </c>
      <c r="AY25" s="197">
        <v>184</v>
      </c>
      <c r="AZ25" s="197">
        <v>180</v>
      </c>
      <c r="BA25" s="198">
        <v>203</v>
      </c>
      <c r="BB25" s="196">
        <v>238</v>
      </c>
      <c r="BC25" s="197">
        <v>228</v>
      </c>
      <c r="BD25" s="197">
        <v>120</v>
      </c>
      <c r="BE25" s="197">
        <v>116</v>
      </c>
      <c r="BF25" s="198">
        <v>160</v>
      </c>
      <c r="BG25" s="102">
        <f t="shared" si="1"/>
        <v>36972</v>
      </c>
      <c r="BH25" s="83">
        <f t="shared" si="8"/>
        <v>108</v>
      </c>
      <c r="BI25" s="144"/>
      <c r="BJ25" s="159"/>
      <c r="BK25" s="144"/>
      <c r="BL25" s="159"/>
      <c r="BM25" s="144"/>
      <c r="BN25" s="134"/>
      <c r="BO25" s="144"/>
      <c r="BP25" s="178"/>
      <c r="BQ25" s="49"/>
    </row>
    <row r="26" spans="1:70" x14ac:dyDescent="0.2">
      <c r="A26" s="103">
        <v>36973</v>
      </c>
      <c r="B26" s="216">
        <v>312</v>
      </c>
      <c r="C26" s="217">
        <v>217</v>
      </c>
      <c r="D26" s="216">
        <v>310</v>
      </c>
      <c r="E26" s="218">
        <v>217</v>
      </c>
      <c r="F26" s="220"/>
      <c r="G26" s="216">
        <v>232</v>
      </c>
      <c r="H26" s="218">
        <v>133</v>
      </c>
      <c r="I26" s="211">
        <v>255</v>
      </c>
      <c r="J26" s="211">
        <v>144</v>
      </c>
      <c r="K26" s="211">
        <v>282</v>
      </c>
      <c r="L26" s="211">
        <v>163</v>
      </c>
      <c r="M26" s="238">
        <f t="shared" si="15"/>
        <v>2</v>
      </c>
      <c r="N26" s="238">
        <f t="shared" si="16"/>
        <v>30</v>
      </c>
      <c r="O26" s="238">
        <f t="shared" si="17"/>
        <v>-23</v>
      </c>
      <c r="P26" s="238">
        <f t="shared" si="18"/>
        <v>27</v>
      </c>
      <c r="Q26" s="238">
        <f t="shared" si="19"/>
        <v>80</v>
      </c>
      <c r="R26" s="236">
        <f t="shared" si="0"/>
        <v>36973</v>
      </c>
      <c r="S26" s="196">
        <v>340</v>
      </c>
      <c r="T26" s="197">
        <v>340</v>
      </c>
      <c r="U26" s="197"/>
      <c r="V26" s="197"/>
      <c r="W26" s="198"/>
      <c r="X26" s="196">
        <v>360</v>
      </c>
      <c r="Y26" s="197">
        <v>360</v>
      </c>
      <c r="Z26" s="197">
        <v>280</v>
      </c>
      <c r="AA26" s="197">
        <v>265</v>
      </c>
      <c r="AB26" s="198">
        <v>275</v>
      </c>
      <c r="AC26" s="196">
        <v>360</v>
      </c>
      <c r="AD26" s="197">
        <v>370</v>
      </c>
      <c r="AE26" s="197">
        <v>385</v>
      </c>
      <c r="AF26" s="197">
        <v>270</v>
      </c>
      <c r="AG26" s="198">
        <v>266</v>
      </c>
      <c r="AH26" s="196">
        <v>380</v>
      </c>
      <c r="AI26" s="197">
        <v>375</v>
      </c>
      <c r="AJ26" s="197">
        <v>385</v>
      </c>
      <c r="AK26" s="197">
        <v>282</v>
      </c>
      <c r="AL26" s="198">
        <v>270</v>
      </c>
      <c r="AM26" s="196">
        <f>AVERAGE(X26,AC26,AH26)</f>
        <v>366.66666666666669</v>
      </c>
      <c r="AN26" s="197">
        <f>AVERAGE(Y26,AD26,AI26)</f>
        <v>368.33333333333331</v>
      </c>
      <c r="AO26" s="197">
        <f t="shared" si="21"/>
        <v>350</v>
      </c>
      <c r="AP26" s="197">
        <f t="shared" si="21"/>
        <v>272.33333333333331</v>
      </c>
      <c r="AQ26" s="198">
        <f>AVERAGE(AB26,AG26,AL26)</f>
        <v>270.33333333333331</v>
      </c>
      <c r="AR26" s="196">
        <v>440</v>
      </c>
      <c r="AS26" s="197">
        <v>443</v>
      </c>
      <c r="AT26" s="197">
        <v>467</v>
      </c>
      <c r="AU26" s="197">
        <v>352</v>
      </c>
      <c r="AV26" s="198">
        <v>330</v>
      </c>
      <c r="AW26" s="196">
        <v>317</v>
      </c>
      <c r="AX26" s="197">
        <v>307</v>
      </c>
      <c r="AY26" s="197">
        <v>179</v>
      </c>
      <c r="AZ26" s="197">
        <v>177</v>
      </c>
      <c r="BA26" s="198">
        <v>203</v>
      </c>
      <c r="BB26" s="196">
        <v>238</v>
      </c>
      <c r="BC26" s="197">
        <v>228</v>
      </c>
      <c r="BD26" s="197">
        <v>119</v>
      </c>
      <c r="BE26" s="197">
        <v>116</v>
      </c>
      <c r="BF26" s="198">
        <v>160</v>
      </c>
      <c r="BG26" s="102">
        <f t="shared" si="1"/>
        <v>36973</v>
      </c>
      <c r="BH26" s="83">
        <f t="shared" si="8"/>
        <v>110</v>
      </c>
      <c r="BI26" s="144"/>
      <c r="BJ26" s="136"/>
      <c r="BK26" s="144"/>
      <c r="BL26" s="136"/>
      <c r="BM26" s="144"/>
      <c r="BN26" s="136"/>
      <c r="BO26" s="144"/>
      <c r="BP26" s="49"/>
      <c r="BQ26" s="49"/>
    </row>
    <row r="27" spans="1:70" x14ac:dyDescent="0.2">
      <c r="A27" s="103">
        <v>36974</v>
      </c>
      <c r="B27" s="216">
        <v>312</v>
      </c>
      <c r="C27" s="217">
        <v>217</v>
      </c>
      <c r="D27" s="216">
        <v>310</v>
      </c>
      <c r="E27" s="218">
        <v>217</v>
      </c>
      <c r="F27" s="220"/>
      <c r="G27" s="216">
        <v>232</v>
      </c>
      <c r="H27" s="218">
        <v>133</v>
      </c>
      <c r="I27" s="211">
        <v>255</v>
      </c>
      <c r="J27" s="211">
        <v>144</v>
      </c>
      <c r="K27" s="211">
        <v>282</v>
      </c>
      <c r="L27" s="211">
        <v>163</v>
      </c>
      <c r="M27" s="238">
        <f t="shared" si="15"/>
        <v>2</v>
      </c>
      <c r="N27" s="238">
        <f t="shared" si="16"/>
        <v>30</v>
      </c>
      <c r="O27" s="238">
        <f t="shared" si="17"/>
        <v>-23</v>
      </c>
      <c r="P27" s="238">
        <f t="shared" si="18"/>
        <v>27</v>
      </c>
      <c r="Q27" s="238">
        <f t="shared" si="19"/>
        <v>80</v>
      </c>
      <c r="R27" s="236">
        <f t="shared" si="0"/>
        <v>36974</v>
      </c>
      <c r="S27" s="196">
        <v>340</v>
      </c>
      <c r="T27" s="197"/>
      <c r="U27" s="197"/>
      <c r="V27" s="197"/>
      <c r="W27" s="198"/>
      <c r="X27" s="196"/>
      <c r="Y27" s="197"/>
      <c r="Z27" s="197"/>
      <c r="AA27" s="197"/>
      <c r="AB27" s="198"/>
      <c r="AC27" s="196"/>
      <c r="AD27" s="197"/>
      <c r="AE27" s="197"/>
      <c r="AF27" s="197"/>
      <c r="AG27" s="198"/>
      <c r="AH27" s="196"/>
      <c r="AI27" s="197"/>
      <c r="AJ27" s="197"/>
      <c r="AK27" s="197"/>
      <c r="AL27" s="198"/>
      <c r="AM27" s="196"/>
      <c r="AN27" s="197"/>
      <c r="AO27" s="197"/>
      <c r="AP27" s="197"/>
      <c r="AQ27" s="198"/>
      <c r="AR27" s="196"/>
      <c r="AS27" s="197"/>
      <c r="AT27" s="197"/>
      <c r="AU27" s="197"/>
      <c r="AV27" s="198"/>
      <c r="AW27" s="196"/>
      <c r="AX27" s="197"/>
      <c r="AY27" s="197"/>
      <c r="AZ27" s="197"/>
      <c r="BA27" s="198"/>
      <c r="BB27" s="196"/>
      <c r="BC27" s="197"/>
      <c r="BD27" s="197"/>
      <c r="BE27" s="197"/>
      <c r="BF27" s="198"/>
      <c r="BG27" s="102">
        <f t="shared" si="1"/>
        <v>36974</v>
      </c>
      <c r="BH27" s="83">
        <f t="shared" si="8"/>
        <v>0</v>
      </c>
      <c r="BI27" s="144"/>
      <c r="BJ27" s="159"/>
      <c r="BK27" s="144"/>
      <c r="BL27" s="159"/>
      <c r="BM27" s="144"/>
      <c r="BN27" s="135"/>
      <c r="BO27" s="144"/>
      <c r="BP27" s="179"/>
      <c r="BQ27" s="49"/>
    </row>
    <row r="28" spans="1:70" x14ac:dyDescent="0.2">
      <c r="A28" s="103">
        <v>36975</v>
      </c>
      <c r="B28" s="216"/>
      <c r="C28" s="217">
        <v>220</v>
      </c>
      <c r="D28" s="216"/>
      <c r="E28" s="218">
        <v>220</v>
      </c>
      <c r="F28" s="220"/>
      <c r="G28" s="216"/>
      <c r="H28" s="218">
        <v>160</v>
      </c>
      <c r="I28" s="211"/>
      <c r="J28" s="211">
        <v>142</v>
      </c>
      <c r="K28" s="211"/>
      <c r="L28" s="211">
        <v>166</v>
      </c>
      <c r="M28" s="238"/>
      <c r="N28" s="238"/>
      <c r="O28" s="238"/>
      <c r="P28" s="238"/>
      <c r="Q28" s="238"/>
      <c r="R28" s="236">
        <f t="shared" si="0"/>
        <v>36975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96"/>
      <c r="AX28" s="197"/>
      <c r="AY28" s="197"/>
      <c r="AZ28" s="197"/>
      <c r="BA28" s="198"/>
      <c r="BB28" s="196"/>
      <c r="BC28" s="197"/>
      <c r="BD28" s="197"/>
      <c r="BE28" s="197"/>
      <c r="BF28" s="198"/>
      <c r="BG28" s="102">
        <f t="shared" si="1"/>
        <v>36975</v>
      </c>
      <c r="BH28" s="83">
        <f t="shared" si="8"/>
        <v>0</v>
      </c>
      <c r="BI28" s="144"/>
      <c r="BJ28" s="159"/>
      <c r="BK28" s="144"/>
      <c r="BL28" s="159"/>
      <c r="BM28" s="144"/>
      <c r="BN28" s="135"/>
      <c r="BO28" s="144"/>
      <c r="BP28" s="179"/>
      <c r="BQ28" s="49"/>
    </row>
    <row r="29" spans="1:70" x14ac:dyDescent="0.2">
      <c r="A29" s="103">
        <v>36976</v>
      </c>
      <c r="B29" s="216">
        <v>333</v>
      </c>
      <c r="C29" s="217">
        <v>220</v>
      </c>
      <c r="D29" s="216">
        <v>336</v>
      </c>
      <c r="E29" s="218">
        <v>220</v>
      </c>
      <c r="F29" s="220"/>
      <c r="G29" s="216">
        <v>275</v>
      </c>
      <c r="H29" s="218">
        <v>160</v>
      </c>
      <c r="I29" s="211">
        <v>277</v>
      </c>
      <c r="J29" s="211">
        <v>142</v>
      </c>
      <c r="K29" s="211">
        <v>289</v>
      </c>
      <c r="L29" s="211">
        <v>166</v>
      </c>
      <c r="M29" s="238">
        <f t="shared" ref="M29:M34" si="22">+B29-D29</f>
        <v>-3</v>
      </c>
      <c r="N29" s="238">
        <f t="shared" ref="N29:N34" si="23">+B29-K29</f>
        <v>44</v>
      </c>
      <c r="O29" s="238">
        <f t="shared" ref="O29:O34" si="24">+G29-I29</f>
        <v>-2</v>
      </c>
      <c r="P29" s="238">
        <f t="shared" ref="P29:P34" si="25">+K29-I29</f>
        <v>12</v>
      </c>
      <c r="Q29" s="238">
        <f t="shared" ref="Q29:Q34" si="26">+B29-G29</f>
        <v>58</v>
      </c>
      <c r="R29" s="236">
        <f t="shared" si="0"/>
        <v>36976</v>
      </c>
      <c r="S29" s="196">
        <v>175</v>
      </c>
      <c r="T29" s="197">
        <v>175</v>
      </c>
      <c r="U29" s="197">
        <v>150</v>
      </c>
      <c r="V29" s="197">
        <v>160</v>
      </c>
      <c r="W29" s="198">
        <v>180</v>
      </c>
      <c r="X29" s="196">
        <v>290</v>
      </c>
      <c r="Y29" s="197">
        <v>290</v>
      </c>
      <c r="Z29" s="197">
        <v>240</v>
      </c>
      <c r="AA29" s="197">
        <v>230</v>
      </c>
      <c r="AB29" s="198">
        <v>235</v>
      </c>
      <c r="AC29" s="196">
        <v>290</v>
      </c>
      <c r="AD29" s="197">
        <v>300</v>
      </c>
      <c r="AE29" s="197">
        <v>270</v>
      </c>
      <c r="AF29" s="197">
        <v>245</v>
      </c>
      <c r="AG29" s="198">
        <v>245</v>
      </c>
      <c r="AH29" s="196">
        <v>340</v>
      </c>
      <c r="AI29" s="197">
        <v>340</v>
      </c>
      <c r="AJ29" s="197">
        <v>375</v>
      </c>
      <c r="AK29" s="197">
        <v>272</v>
      </c>
      <c r="AL29" s="198">
        <v>260</v>
      </c>
      <c r="AM29" s="196">
        <f>AVERAGE(X29,AC29,AH29)</f>
        <v>306.66666666666669</v>
      </c>
      <c r="AN29" s="197">
        <f>AVERAGE(Y29,AD29,AI29)</f>
        <v>310</v>
      </c>
      <c r="AO29" s="197">
        <f>AVERAGE(Z29,AE29,AJ29)</f>
        <v>295</v>
      </c>
      <c r="AP29" s="197">
        <f>AVERAGE(AA29,AF29,AK29)</f>
        <v>249</v>
      </c>
      <c r="AQ29" s="198">
        <f>AVERAGE(AB29,AG29,AL29)</f>
        <v>246.66666666666666</v>
      </c>
      <c r="AR29" s="196">
        <v>440</v>
      </c>
      <c r="AS29" s="197">
        <v>443</v>
      </c>
      <c r="AT29" s="197">
        <v>467</v>
      </c>
      <c r="AU29" s="197">
        <v>352</v>
      </c>
      <c r="AV29" s="198">
        <v>330</v>
      </c>
      <c r="AW29" s="196">
        <v>317</v>
      </c>
      <c r="AX29" s="197">
        <v>307</v>
      </c>
      <c r="AY29" s="197">
        <v>176</v>
      </c>
      <c r="AZ29" s="197">
        <v>177</v>
      </c>
      <c r="BA29" s="198">
        <v>203</v>
      </c>
      <c r="BB29" s="196">
        <v>238</v>
      </c>
      <c r="BC29" s="197">
        <v>228</v>
      </c>
      <c r="BD29" s="197">
        <v>119</v>
      </c>
      <c r="BE29" s="197">
        <v>116</v>
      </c>
      <c r="BF29" s="198">
        <v>160</v>
      </c>
      <c r="BG29" s="228">
        <f t="shared" si="1"/>
        <v>36976</v>
      </c>
      <c r="BH29" s="83">
        <f t="shared" si="8"/>
        <v>110</v>
      </c>
      <c r="BI29" s="229"/>
      <c r="BJ29" s="230"/>
      <c r="BK29" s="229"/>
      <c r="BL29" s="230"/>
      <c r="BM29" s="229"/>
      <c r="BN29" s="231"/>
      <c r="BO29" s="229"/>
      <c r="BP29" s="232"/>
      <c r="BQ29" s="234"/>
      <c r="BR29" s="16"/>
    </row>
    <row r="30" spans="1:70" x14ac:dyDescent="0.2">
      <c r="A30" s="103">
        <v>36977</v>
      </c>
      <c r="B30" s="216">
        <v>159</v>
      </c>
      <c r="C30" s="217">
        <v>90</v>
      </c>
      <c r="D30" s="216">
        <v>160</v>
      </c>
      <c r="E30" s="218">
        <v>90</v>
      </c>
      <c r="F30" s="220"/>
      <c r="G30" s="216">
        <v>104</v>
      </c>
      <c r="H30" s="218">
        <v>58</v>
      </c>
      <c r="I30" s="211">
        <v>123</v>
      </c>
      <c r="J30" s="211">
        <v>76</v>
      </c>
      <c r="K30" s="211">
        <v>138</v>
      </c>
      <c r="L30" s="211">
        <v>72</v>
      </c>
      <c r="M30" s="238">
        <f t="shared" si="22"/>
        <v>-1</v>
      </c>
      <c r="N30" s="238">
        <f t="shared" si="23"/>
        <v>21</v>
      </c>
      <c r="O30" s="238">
        <f t="shared" si="24"/>
        <v>-19</v>
      </c>
      <c r="P30" s="238">
        <f t="shared" si="25"/>
        <v>15</v>
      </c>
      <c r="Q30" s="238">
        <f t="shared" si="26"/>
        <v>55</v>
      </c>
      <c r="R30" s="236">
        <f t="shared" si="0"/>
        <v>36977</v>
      </c>
      <c r="S30" s="196">
        <v>180</v>
      </c>
      <c r="T30" s="197"/>
      <c r="U30" s="197"/>
      <c r="V30" s="197"/>
      <c r="W30" s="198"/>
      <c r="X30" s="196"/>
      <c r="Y30" s="197"/>
      <c r="Z30" s="197"/>
      <c r="AA30" s="197"/>
      <c r="AB30" s="198"/>
      <c r="AC30" s="196"/>
      <c r="AD30" s="197"/>
      <c r="AE30" s="197"/>
      <c r="AF30" s="197"/>
      <c r="AG30" s="198"/>
      <c r="AH30" s="196"/>
      <c r="AI30" s="197"/>
      <c r="AJ30" s="197"/>
      <c r="AK30" s="197"/>
      <c r="AL30" s="198"/>
      <c r="AM30" s="196"/>
      <c r="AN30" s="197"/>
      <c r="AO30" s="197"/>
      <c r="AP30" s="197"/>
      <c r="AQ30" s="198"/>
      <c r="AR30" s="196"/>
      <c r="AS30" s="197"/>
      <c r="AT30" s="197"/>
      <c r="AU30" s="197"/>
      <c r="AV30" s="198"/>
      <c r="AW30" s="196"/>
      <c r="AX30" s="197"/>
      <c r="AY30" s="197"/>
      <c r="AZ30" s="197"/>
      <c r="BA30" s="198"/>
      <c r="BB30" s="196"/>
      <c r="BC30" s="197"/>
      <c r="BD30" s="197"/>
      <c r="BE30" s="197"/>
      <c r="BF30" s="198"/>
      <c r="BG30" s="102">
        <f t="shared" si="1"/>
        <v>36977</v>
      </c>
      <c r="BH30" s="83">
        <f t="shared" si="8"/>
        <v>0</v>
      </c>
      <c r="BI30" s="144"/>
      <c r="BJ30" s="159"/>
      <c r="BK30" s="144"/>
      <c r="BL30" s="159"/>
      <c r="BM30" s="144"/>
      <c r="BN30" s="135"/>
      <c r="BO30" s="144"/>
      <c r="BP30" s="179"/>
      <c r="BQ30" s="49"/>
    </row>
    <row r="31" spans="1:70" x14ac:dyDescent="0.2">
      <c r="A31" s="103">
        <v>36978</v>
      </c>
      <c r="B31" s="216">
        <v>161</v>
      </c>
      <c r="C31" s="217">
        <v>102</v>
      </c>
      <c r="D31" s="216">
        <v>164</v>
      </c>
      <c r="E31" s="218">
        <v>102</v>
      </c>
      <c r="F31" s="220"/>
      <c r="G31" s="216">
        <v>115</v>
      </c>
      <c r="H31" s="218">
        <v>64</v>
      </c>
      <c r="I31" s="211">
        <v>130</v>
      </c>
      <c r="J31" s="211">
        <v>87</v>
      </c>
      <c r="K31" s="211">
        <v>144</v>
      </c>
      <c r="L31" s="211">
        <v>86</v>
      </c>
      <c r="M31" s="238">
        <f t="shared" si="22"/>
        <v>-3</v>
      </c>
      <c r="N31" s="238">
        <f t="shared" si="23"/>
        <v>17</v>
      </c>
      <c r="O31" s="238">
        <f t="shared" si="24"/>
        <v>-15</v>
      </c>
      <c r="P31" s="238">
        <f t="shared" si="25"/>
        <v>14</v>
      </c>
      <c r="Q31" s="238">
        <f t="shared" si="26"/>
        <v>46</v>
      </c>
      <c r="R31" s="236">
        <f t="shared" si="0"/>
        <v>36978</v>
      </c>
      <c r="S31" s="196">
        <v>185</v>
      </c>
      <c r="T31" s="197">
        <v>185</v>
      </c>
      <c r="U31" s="197"/>
      <c r="V31" s="197"/>
      <c r="W31" s="198"/>
      <c r="X31" s="196">
        <v>310</v>
      </c>
      <c r="Y31" s="197">
        <v>310</v>
      </c>
      <c r="Z31" s="207">
        <v>260</v>
      </c>
      <c r="AA31" s="197">
        <v>250</v>
      </c>
      <c r="AB31" s="198">
        <v>260</v>
      </c>
      <c r="AC31" s="196">
        <v>305</v>
      </c>
      <c r="AD31" s="197">
        <v>315</v>
      </c>
      <c r="AE31" s="207">
        <v>300</v>
      </c>
      <c r="AF31" s="197">
        <v>259</v>
      </c>
      <c r="AG31" s="198">
        <v>257</v>
      </c>
      <c r="AH31" s="196">
        <v>375</v>
      </c>
      <c r="AI31" s="197">
        <v>375</v>
      </c>
      <c r="AJ31" s="207">
        <v>410</v>
      </c>
      <c r="AK31" s="197">
        <v>295</v>
      </c>
      <c r="AL31" s="198">
        <v>290</v>
      </c>
      <c r="AM31" s="196">
        <f>AVERAGE(X31,AC31,AH31)</f>
        <v>330</v>
      </c>
      <c r="AN31" s="197">
        <f>AVERAGE(Y31,AD31,AI31)</f>
        <v>333.33333333333331</v>
      </c>
      <c r="AO31" s="197">
        <f>AVERAGE(Z31,AE31,AJ31)</f>
        <v>323.33333333333331</v>
      </c>
      <c r="AP31" s="197">
        <f>AVERAGE(AA31,AF31,AK31)</f>
        <v>268</v>
      </c>
      <c r="AQ31" s="198">
        <f>AVERAGE(AB31,AG31,AL31)</f>
        <v>269</v>
      </c>
      <c r="AR31" s="196">
        <v>450</v>
      </c>
      <c r="AS31" s="197">
        <v>453</v>
      </c>
      <c r="AT31" s="197">
        <v>513</v>
      </c>
      <c r="AU31" s="197">
        <v>387</v>
      </c>
      <c r="AV31" s="198">
        <v>365</v>
      </c>
      <c r="AW31" s="196">
        <v>317</v>
      </c>
      <c r="AX31" s="197">
        <v>307</v>
      </c>
      <c r="AY31" s="197">
        <v>185</v>
      </c>
      <c r="AZ31" s="197">
        <v>185</v>
      </c>
      <c r="BA31" s="198">
        <v>205</v>
      </c>
      <c r="BB31" s="196">
        <v>258</v>
      </c>
      <c r="BC31" s="197">
        <v>248</v>
      </c>
      <c r="BD31" s="197">
        <v>128</v>
      </c>
      <c r="BE31" s="197">
        <v>128</v>
      </c>
      <c r="BF31" s="198">
        <v>170</v>
      </c>
      <c r="BG31" s="102">
        <f t="shared" si="1"/>
        <v>36978</v>
      </c>
      <c r="BH31" s="83">
        <f t="shared" si="8"/>
        <v>85</v>
      </c>
      <c r="BJ31" s="159"/>
      <c r="BL31" s="159"/>
      <c r="BN31" s="135"/>
      <c r="BP31" s="135"/>
      <c r="BQ31" s="49"/>
    </row>
    <row r="32" spans="1:70" x14ac:dyDescent="0.2">
      <c r="A32" s="103">
        <v>36979</v>
      </c>
      <c r="B32" s="216">
        <v>186</v>
      </c>
      <c r="C32" s="217">
        <v>133</v>
      </c>
      <c r="D32" s="216">
        <v>187</v>
      </c>
      <c r="E32" s="218">
        <v>133</v>
      </c>
      <c r="F32" s="220"/>
      <c r="G32" s="216">
        <v>150</v>
      </c>
      <c r="H32" s="218">
        <v>77</v>
      </c>
      <c r="I32" s="211">
        <v>164</v>
      </c>
      <c r="J32" s="211">
        <v>90</v>
      </c>
      <c r="K32" s="211">
        <v>171</v>
      </c>
      <c r="L32" s="211">
        <v>90</v>
      </c>
      <c r="M32" s="238">
        <f t="shared" si="22"/>
        <v>-1</v>
      </c>
      <c r="N32" s="238">
        <f t="shared" si="23"/>
        <v>15</v>
      </c>
      <c r="O32" s="238">
        <f t="shared" si="24"/>
        <v>-14</v>
      </c>
      <c r="P32" s="238">
        <f t="shared" si="25"/>
        <v>7</v>
      </c>
      <c r="Q32" s="238">
        <f t="shared" si="26"/>
        <v>36</v>
      </c>
      <c r="R32" s="236">
        <f t="shared" si="0"/>
        <v>36979</v>
      </c>
      <c r="S32" s="196"/>
      <c r="T32" s="197"/>
      <c r="U32" s="197"/>
      <c r="V32" s="197"/>
      <c r="W32" s="198"/>
      <c r="X32" s="196">
        <v>300</v>
      </c>
      <c r="Y32" s="197">
        <v>300</v>
      </c>
      <c r="Z32" s="197">
        <v>255</v>
      </c>
      <c r="AA32" s="197">
        <v>250</v>
      </c>
      <c r="AB32" s="198">
        <v>260</v>
      </c>
      <c r="AC32" s="196">
        <v>300</v>
      </c>
      <c r="AD32" s="197">
        <v>305</v>
      </c>
      <c r="AE32" s="197">
        <v>295</v>
      </c>
      <c r="AF32" s="197">
        <v>262</v>
      </c>
      <c r="AG32" s="198">
        <v>256</v>
      </c>
      <c r="AH32" s="196">
        <v>375</v>
      </c>
      <c r="AI32" s="197">
        <v>380</v>
      </c>
      <c r="AJ32" s="197">
        <v>405</v>
      </c>
      <c r="AK32" s="197">
        <v>295</v>
      </c>
      <c r="AL32" s="198">
        <v>288</v>
      </c>
      <c r="AM32" s="196"/>
      <c r="AN32" s="197"/>
      <c r="AO32" s="197"/>
      <c r="AP32" s="197"/>
      <c r="AQ32" s="198"/>
      <c r="AR32" s="196">
        <v>450</v>
      </c>
      <c r="AS32" s="197">
        <v>453</v>
      </c>
      <c r="AT32" s="197">
        <v>513</v>
      </c>
      <c r="AU32" s="197">
        <v>377</v>
      </c>
      <c r="AV32" s="198">
        <v>360</v>
      </c>
      <c r="AW32" s="196">
        <v>317</v>
      </c>
      <c r="AX32" s="197">
        <v>307</v>
      </c>
      <c r="AY32" s="197">
        <v>185</v>
      </c>
      <c r="AZ32" s="197">
        <v>180</v>
      </c>
      <c r="BA32" s="198">
        <v>200</v>
      </c>
      <c r="BB32" s="196">
        <v>253</v>
      </c>
      <c r="BC32" s="197">
        <v>243</v>
      </c>
      <c r="BD32" s="197">
        <v>127</v>
      </c>
      <c r="BE32" s="197">
        <v>122</v>
      </c>
      <c r="BF32" s="198">
        <v>170</v>
      </c>
      <c r="BG32" s="102">
        <f t="shared" si="1"/>
        <v>36979</v>
      </c>
      <c r="BH32" s="83">
        <f t="shared" si="8"/>
        <v>90</v>
      </c>
      <c r="BI32" s="144"/>
      <c r="BJ32" s="159"/>
      <c r="BK32" s="144"/>
      <c r="BL32" s="159"/>
      <c r="BM32" s="144"/>
      <c r="BN32" s="134"/>
      <c r="BO32" s="144"/>
      <c r="BP32" s="178"/>
      <c r="BQ32" s="49"/>
    </row>
    <row r="33" spans="1:74" x14ac:dyDescent="0.2">
      <c r="A33" s="103">
        <v>36980</v>
      </c>
      <c r="B33" s="216">
        <v>182</v>
      </c>
      <c r="C33" s="217">
        <v>126</v>
      </c>
      <c r="D33" s="216">
        <v>181</v>
      </c>
      <c r="E33" s="218">
        <v>126</v>
      </c>
      <c r="F33" s="220"/>
      <c r="G33" s="216">
        <v>155</v>
      </c>
      <c r="H33" s="218">
        <v>75</v>
      </c>
      <c r="I33" s="211">
        <v>167</v>
      </c>
      <c r="J33" s="211">
        <v>94</v>
      </c>
      <c r="K33" s="211">
        <v>172</v>
      </c>
      <c r="L33" s="211">
        <v>94</v>
      </c>
      <c r="M33" s="238">
        <f t="shared" si="22"/>
        <v>1</v>
      </c>
      <c r="N33" s="238">
        <f t="shared" si="23"/>
        <v>10</v>
      </c>
      <c r="O33" s="238">
        <f t="shared" si="24"/>
        <v>-12</v>
      </c>
      <c r="P33" s="238">
        <f t="shared" si="25"/>
        <v>5</v>
      </c>
      <c r="Q33" s="238">
        <f t="shared" si="26"/>
        <v>27</v>
      </c>
      <c r="R33" s="236">
        <f t="shared" si="0"/>
        <v>36980</v>
      </c>
      <c r="S33" s="196"/>
      <c r="T33" s="197"/>
      <c r="U33" s="197"/>
      <c r="V33" s="197"/>
      <c r="W33" s="198"/>
      <c r="X33" s="196">
        <v>300</v>
      </c>
      <c r="Y33" s="197">
        <v>300</v>
      </c>
      <c r="Z33" s="197">
        <v>255</v>
      </c>
      <c r="AA33" s="197">
        <v>250</v>
      </c>
      <c r="AB33" s="198">
        <v>255</v>
      </c>
      <c r="AC33" s="196">
        <v>300</v>
      </c>
      <c r="AD33" s="197">
        <v>305</v>
      </c>
      <c r="AE33" s="197">
        <v>305</v>
      </c>
      <c r="AF33" s="197">
        <v>265</v>
      </c>
      <c r="AG33" s="198">
        <v>255</v>
      </c>
      <c r="AH33" s="196">
        <v>375</v>
      </c>
      <c r="AI33" s="197">
        <v>380</v>
      </c>
      <c r="AJ33" s="197">
        <v>410</v>
      </c>
      <c r="AK33" s="197">
        <v>303</v>
      </c>
      <c r="AL33" s="198">
        <v>285</v>
      </c>
      <c r="AM33" s="196">
        <f>AVERAGE(X33,AC33,AH33)</f>
        <v>325</v>
      </c>
      <c r="AN33" s="197">
        <f>AVERAGE(Y33,AD33,AI33)</f>
        <v>328.33333333333331</v>
      </c>
      <c r="AO33" s="197">
        <f>AVERAGE(Z33,AE33,AJ33)</f>
        <v>323.33333333333331</v>
      </c>
      <c r="AP33" s="197">
        <f>AVERAGE(AA33,AF33,AK33)</f>
        <v>272.66666666666669</v>
      </c>
      <c r="AQ33" s="198">
        <f>AVERAGE(AB33,AG33,AL33)</f>
        <v>265</v>
      </c>
      <c r="AR33" s="196">
        <v>450</v>
      </c>
      <c r="AS33" s="197">
        <v>453</v>
      </c>
      <c r="AT33" s="197">
        <v>518</v>
      </c>
      <c r="AU33" s="197">
        <v>389</v>
      </c>
      <c r="AV33" s="198">
        <v>370</v>
      </c>
      <c r="AW33" s="196">
        <v>317</v>
      </c>
      <c r="AX33" s="197">
        <v>307</v>
      </c>
      <c r="AY33" s="197">
        <v>187</v>
      </c>
      <c r="AZ33" s="197">
        <v>183</v>
      </c>
      <c r="BA33" s="198">
        <v>204</v>
      </c>
      <c r="BB33" s="196">
        <v>253</v>
      </c>
      <c r="BC33" s="197">
        <v>243</v>
      </c>
      <c r="BD33" s="197">
        <v>128</v>
      </c>
      <c r="BE33" s="197">
        <v>124</v>
      </c>
      <c r="BF33" s="198">
        <v>170</v>
      </c>
      <c r="BG33" s="102">
        <f t="shared" si="1"/>
        <v>36980</v>
      </c>
      <c r="BH33" s="83"/>
      <c r="BJ33" s="159"/>
      <c r="BL33" s="159"/>
      <c r="BN33" s="135"/>
      <c r="BP33" s="135"/>
    </row>
    <row r="34" spans="1:74" x14ac:dyDescent="0.2">
      <c r="A34" s="103">
        <v>36981</v>
      </c>
      <c r="B34" s="221">
        <v>182</v>
      </c>
      <c r="C34" s="222">
        <v>126</v>
      </c>
      <c r="D34" s="221">
        <v>181</v>
      </c>
      <c r="E34" s="222">
        <v>126</v>
      </c>
      <c r="F34" s="223"/>
      <c r="G34" s="221">
        <v>155</v>
      </c>
      <c r="H34" s="227">
        <v>75</v>
      </c>
      <c r="I34" s="212">
        <v>167</v>
      </c>
      <c r="J34" s="212">
        <v>94</v>
      </c>
      <c r="K34" s="215">
        <v>172</v>
      </c>
      <c r="L34" s="215">
        <v>94</v>
      </c>
      <c r="M34" s="239">
        <f t="shared" si="22"/>
        <v>1</v>
      </c>
      <c r="N34" s="239">
        <f t="shared" si="23"/>
        <v>10</v>
      </c>
      <c r="O34" s="239">
        <f t="shared" si="24"/>
        <v>-12</v>
      </c>
      <c r="P34" s="239">
        <f t="shared" si="25"/>
        <v>5</v>
      </c>
      <c r="Q34" s="240">
        <f t="shared" si="26"/>
        <v>27</v>
      </c>
      <c r="R34" s="236">
        <f t="shared" si="0"/>
        <v>36981</v>
      </c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201"/>
      <c r="AX34" s="202"/>
      <c r="AY34" s="202"/>
      <c r="AZ34" s="202"/>
      <c r="BA34" s="203"/>
      <c r="BB34" s="201"/>
      <c r="BC34" s="202"/>
      <c r="BD34" s="202"/>
      <c r="BE34" s="202"/>
      <c r="BF34" s="203"/>
      <c r="BG34" s="102">
        <f t="shared" si="1"/>
        <v>36981</v>
      </c>
      <c r="BH34" s="83">
        <f>+AR34-AV34</f>
        <v>0</v>
      </c>
      <c r="BJ34" s="178"/>
      <c r="BL34" s="178"/>
      <c r="BN34" s="135"/>
      <c r="BP34" s="135"/>
    </row>
    <row r="35" spans="1:7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V35" s="144"/>
      <c r="AW35" s="45"/>
      <c r="BA35" s="136"/>
      <c r="BB35" s="136"/>
      <c r="BC35" s="48"/>
      <c r="BD35" s="48"/>
      <c r="BE35" s="48"/>
      <c r="BF35" s="48"/>
      <c r="BI35" s="136"/>
      <c r="BJ35" s="136"/>
      <c r="BK35" s="136"/>
    </row>
    <row r="36" spans="1:74" x14ac:dyDescent="0.2">
      <c r="A36" s="81" t="s">
        <v>57</v>
      </c>
      <c r="B36" s="83">
        <f>AVERAGE(B4:B33)</f>
        <v>280.65384615384613</v>
      </c>
      <c r="C36" s="83">
        <f>AVERAGE(C4:C33)</f>
        <v>231.93333333333334</v>
      </c>
      <c r="D36" s="83">
        <f>AVERAGE(D4:D33)</f>
        <v>283.07692307692309</v>
      </c>
      <c r="E36" s="83">
        <f>AVERAGE(E4:E33)</f>
        <v>232</v>
      </c>
      <c r="F36" s="83">
        <v>12</v>
      </c>
      <c r="G36" s="83">
        <f t="shared" ref="G36:Q36" si="27">AVERAGE(G4:G33)</f>
        <v>224.19230769230768</v>
      </c>
      <c r="H36" s="83">
        <f t="shared" si="27"/>
        <v>125.53333333333333</v>
      </c>
      <c r="I36" s="83">
        <f t="shared" si="27"/>
        <v>234.64</v>
      </c>
      <c r="J36" s="83">
        <f t="shared" si="27"/>
        <v>144.75862068965517</v>
      </c>
      <c r="K36" s="83">
        <f t="shared" si="27"/>
        <v>249.6</v>
      </c>
      <c r="L36" s="83">
        <f t="shared" si="27"/>
        <v>174.24137931034483</v>
      </c>
      <c r="M36" s="83">
        <f t="shared" si="27"/>
        <v>-2.3199999999999998</v>
      </c>
      <c r="N36" s="83">
        <f t="shared" si="27"/>
        <v>31.32</v>
      </c>
      <c r="O36" s="83">
        <f t="shared" si="27"/>
        <v>-8.8000000000000007</v>
      </c>
      <c r="P36" s="83">
        <f t="shared" si="27"/>
        <v>14.96</v>
      </c>
      <c r="Q36" s="83">
        <f t="shared" si="27"/>
        <v>55.08</v>
      </c>
      <c r="R36" s="81" t="s">
        <v>57</v>
      </c>
      <c r="S36" s="83">
        <f t="shared" ref="S36:AB36" si="28">AVERAGE(S4:S34)</f>
        <v>293.54166666666669</v>
      </c>
      <c r="T36" s="83">
        <f t="shared" si="28"/>
        <v>293</v>
      </c>
      <c r="U36" s="83">
        <f t="shared" si="28"/>
        <v>228.88888888888889</v>
      </c>
      <c r="V36" s="83">
        <f t="shared" si="28"/>
        <v>227.52941176470588</v>
      </c>
      <c r="W36" s="83">
        <f t="shared" si="28"/>
        <v>250.83333333333334</v>
      </c>
      <c r="X36" s="83">
        <f t="shared" si="28"/>
        <v>311.69565217391306</v>
      </c>
      <c r="Y36" s="83">
        <f t="shared" si="28"/>
        <v>312.52173913043481</v>
      </c>
      <c r="Z36" s="83">
        <f t="shared" si="28"/>
        <v>248.04545454545453</v>
      </c>
      <c r="AA36" s="83">
        <f t="shared" si="28"/>
        <v>241.54545454545453</v>
      </c>
      <c r="AB36" s="83">
        <f t="shared" si="28"/>
        <v>253.39130434782609</v>
      </c>
      <c r="AC36" s="83">
        <f t="shared" ref="AC36:AL36" si="29">AVERAGE(AC4:AC34)</f>
        <v>321.15384615384613</v>
      </c>
      <c r="AD36" s="83">
        <f t="shared" si="29"/>
        <v>326.53846153846155</v>
      </c>
      <c r="AE36" s="83">
        <f t="shared" si="29"/>
        <v>290.83333333333331</v>
      </c>
      <c r="AF36" s="83">
        <f t="shared" si="29"/>
        <v>262.75</v>
      </c>
      <c r="AG36" s="83">
        <f t="shared" si="29"/>
        <v>257</v>
      </c>
      <c r="AH36" s="83">
        <f t="shared" si="29"/>
        <v>350.38461538461536</v>
      </c>
      <c r="AI36" s="83">
        <f t="shared" si="29"/>
        <v>351.07692307692309</v>
      </c>
      <c r="AJ36" s="83">
        <f t="shared" si="29"/>
        <v>372.5</v>
      </c>
      <c r="AK36" s="83">
        <f t="shared" si="29"/>
        <v>286.33333333333331</v>
      </c>
      <c r="AL36" s="83">
        <f t="shared" si="29"/>
        <v>275.84615384615387</v>
      </c>
      <c r="AM36" s="83">
        <f t="shared" ref="AM36:BF36" si="30">AVERAGE(AM4:AM34)</f>
        <v>311.75757575757575</v>
      </c>
      <c r="AN36" s="83">
        <f t="shared" si="30"/>
        <v>314.75757575757575</v>
      </c>
      <c r="AO36" s="83">
        <f t="shared" si="30"/>
        <v>289.71428571428567</v>
      </c>
      <c r="AP36" s="83">
        <f t="shared" si="30"/>
        <v>259.49206349206349</v>
      </c>
      <c r="AQ36" s="83">
        <f t="shared" si="30"/>
        <v>256.12121212121212</v>
      </c>
      <c r="AR36" s="83">
        <f t="shared" si="30"/>
        <v>417.31818181818181</v>
      </c>
      <c r="AS36" s="83">
        <f t="shared" si="30"/>
        <v>425.59090909090907</v>
      </c>
      <c r="AT36" s="83">
        <f t="shared" si="30"/>
        <v>457.86363636363637</v>
      </c>
      <c r="AU36" s="83">
        <f t="shared" si="30"/>
        <v>355.36363636363637</v>
      </c>
      <c r="AV36" s="83">
        <f t="shared" si="30"/>
        <v>326.31818181818181</v>
      </c>
      <c r="AW36" s="83">
        <f t="shared" si="30"/>
        <v>300</v>
      </c>
      <c r="AX36" s="83">
        <f t="shared" si="30"/>
        <v>287.77272727272725</v>
      </c>
      <c r="AY36" s="83">
        <f t="shared" si="30"/>
        <v>180.72727272727272</v>
      </c>
      <c r="AZ36" s="83">
        <f t="shared" si="30"/>
        <v>177.63636363636363</v>
      </c>
      <c r="BA36" s="83">
        <f t="shared" si="30"/>
        <v>198.95454545454547</v>
      </c>
      <c r="BB36" s="83">
        <f t="shared" si="30"/>
        <v>229.47619047619048</v>
      </c>
      <c r="BC36" s="83">
        <f t="shared" si="30"/>
        <v>224.42857142857142</v>
      </c>
      <c r="BD36" s="83">
        <f t="shared" si="30"/>
        <v>121.33333333333333</v>
      </c>
      <c r="BE36" s="83">
        <f t="shared" si="30"/>
        <v>115.66666666666667</v>
      </c>
      <c r="BF36" s="83">
        <f t="shared" si="30"/>
        <v>159.66666666666666</v>
      </c>
      <c r="BM36" s="21"/>
    </row>
    <row r="37" spans="1:74" ht="13.5" thickBot="1" x14ac:dyDescent="0.25">
      <c r="A37" s="81" t="s">
        <v>137</v>
      </c>
      <c r="B37" s="83">
        <f>MIN(B4:B33)</f>
        <v>159</v>
      </c>
      <c r="C37" s="83">
        <f>MIN(C4:C33)</f>
        <v>90</v>
      </c>
      <c r="D37" s="83">
        <f>MIN(D4:D33)</f>
        <v>160</v>
      </c>
      <c r="E37" s="83">
        <f>MIN(E4:E33)</f>
        <v>90</v>
      </c>
      <c r="F37" s="83"/>
      <c r="G37" s="83">
        <f t="shared" ref="G37:Q37" si="31">MIN(G4:G33)</f>
        <v>104</v>
      </c>
      <c r="H37" s="83">
        <f t="shared" si="31"/>
        <v>58</v>
      </c>
      <c r="I37" s="83">
        <f t="shared" si="31"/>
        <v>123</v>
      </c>
      <c r="J37" s="83">
        <f t="shared" si="31"/>
        <v>76</v>
      </c>
      <c r="K37" s="83">
        <f t="shared" si="31"/>
        <v>138</v>
      </c>
      <c r="L37" s="83">
        <f t="shared" si="31"/>
        <v>72</v>
      </c>
      <c r="M37" s="83">
        <f t="shared" si="31"/>
        <v>-20</v>
      </c>
      <c r="N37" s="83">
        <f t="shared" si="31"/>
        <v>2</v>
      </c>
      <c r="O37" s="83">
        <f t="shared" si="31"/>
        <v>-29</v>
      </c>
      <c r="P37" s="83">
        <f t="shared" si="31"/>
        <v>0</v>
      </c>
      <c r="Q37" s="83">
        <f t="shared" si="31"/>
        <v>-16</v>
      </c>
      <c r="R37" s="81" t="s">
        <v>137</v>
      </c>
      <c r="S37" s="83">
        <f t="shared" ref="S37:AB37" si="32">MIN(S4:S34)</f>
        <v>175</v>
      </c>
      <c r="T37" s="83">
        <f t="shared" si="32"/>
        <v>175</v>
      </c>
      <c r="U37" s="83">
        <f t="shared" si="32"/>
        <v>150</v>
      </c>
      <c r="V37" s="83">
        <f t="shared" si="32"/>
        <v>160</v>
      </c>
      <c r="W37" s="83">
        <f t="shared" si="32"/>
        <v>180</v>
      </c>
      <c r="X37" s="83">
        <f t="shared" si="32"/>
        <v>277</v>
      </c>
      <c r="Y37" s="83">
        <f t="shared" si="32"/>
        <v>280</v>
      </c>
      <c r="Z37" s="83">
        <f t="shared" si="32"/>
        <v>205</v>
      </c>
      <c r="AA37" s="83">
        <f t="shared" si="32"/>
        <v>200</v>
      </c>
      <c r="AB37" s="83">
        <f t="shared" si="32"/>
        <v>209</v>
      </c>
      <c r="AC37" s="83">
        <f t="shared" ref="AC37:AL37" si="33">MIN(AC4:AC34)</f>
        <v>275</v>
      </c>
      <c r="AD37" s="83">
        <f t="shared" si="33"/>
        <v>280</v>
      </c>
      <c r="AE37" s="83">
        <f t="shared" si="33"/>
        <v>235</v>
      </c>
      <c r="AF37" s="83">
        <f t="shared" si="33"/>
        <v>230</v>
      </c>
      <c r="AG37" s="83">
        <f t="shared" si="33"/>
        <v>214</v>
      </c>
      <c r="AH37" s="83">
        <f t="shared" si="33"/>
        <v>300</v>
      </c>
      <c r="AI37" s="83">
        <f t="shared" si="33"/>
        <v>305</v>
      </c>
      <c r="AJ37" s="83">
        <f t="shared" si="33"/>
        <v>300</v>
      </c>
      <c r="AK37" s="83">
        <f t="shared" si="33"/>
        <v>272</v>
      </c>
      <c r="AL37" s="83">
        <f t="shared" si="33"/>
        <v>255</v>
      </c>
      <c r="AM37" s="83">
        <f t="shared" ref="AM37:BF37" si="34">MIN(AM4:AM34)</f>
        <v>280</v>
      </c>
      <c r="AN37" s="83">
        <f t="shared" si="34"/>
        <v>288</v>
      </c>
      <c r="AO37" s="83">
        <f t="shared" si="34"/>
        <v>260</v>
      </c>
      <c r="AP37" s="83">
        <f t="shared" si="34"/>
        <v>233</v>
      </c>
      <c r="AQ37" s="83">
        <f t="shared" si="34"/>
        <v>225</v>
      </c>
      <c r="AR37" s="83">
        <f t="shared" si="34"/>
        <v>385</v>
      </c>
      <c r="AS37" s="83">
        <f t="shared" si="34"/>
        <v>400</v>
      </c>
      <c r="AT37" s="83">
        <f t="shared" si="34"/>
        <v>412</v>
      </c>
      <c r="AU37" s="83">
        <f t="shared" si="34"/>
        <v>330</v>
      </c>
      <c r="AV37" s="83">
        <f t="shared" si="34"/>
        <v>295</v>
      </c>
      <c r="AW37" s="83">
        <f t="shared" si="34"/>
        <v>277</v>
      </c>
      <c r="AX37" s="83">
        <f t="shared" si="34"/>
        <v>257</v>
      </c>
      <c r="AY37" s="83">
        <f t="shared" si="34"/>
        <v>170</v>
      </c>
      <c r="AZ37" s="83">
        <f t="shared" si="34"/>
        <v>165</v>
      </c>
      <c r="BA37" s="83">
        <f t="shared" si="34"/>
        <v>182</v>
      </c>
      <c r="BB37" s="83">
        <f t="shared" si="34"/>
        <v>212</v>
      </c>
      <c r="BC37" s="83">
        <f t="shared" si="34"/>
        <v>212</v>
      </c>
      <c r="BD37" s="83">
        <f t="shared" si="34"/>
        <v>115</v>
      </c>
      <c r="BE37" s="83">
        <f t="shared" si="34"/>
        <v>105</v>
      </c>
      <c r="BF37" s="83">
        <f t="shared" si="34"/>
        <v>133</v>
      </c>
    </row>
    <row r="38" spans="1:74" x14ac:dyDescent="0.2">
      <c r="A38" s="81" t="s">
        <v>138</v>
      </c>
      <c r="B38" s="83">
        <f>MAX(B4:B33)</f>
        <v>459</v>
      </c>
      <c r="C38" s="83">
        <f>MAX(C4:C33)</f>
        <v>350</v>
      </c>
      <c r="D38" s="83">
        <f>MAX(D4:D33)</f>
        <v>479</v>
      </c>
      <c r="E38" s="83">
        <f>MAX(E4:E33)</f>
        <v>350</v>
      </c>
      <c r="F38" s="83"/>
      <c r="G38" s="83">
        <f t="shared" ref="G38:Q38" si="35">MAX(G4:G33)</f>
        <v>475</v>
      </c>
      <c r="H38" s="83">
        <f t="shared" si="35"/>
        <v>200</v>
      </c>
      <c r="I38" s="83">
        <f t="shared" si="35"/>
        <v>411</v>
      </c>
      <c r="J38" s="83">
        <f t="shared" si="35"/>
        <v>224</v>
      </c>
      <c r="K38" s="83">
        <f t="shared" si="35"/>
        <v>411</v>
      </c>
      <c r="L38" s="83">
        <f t="shared" si="35"/>
        <v>300</v>
      </c>
      <c r="M38" s="83">
        <f t="shared" si="35"/>
        <v>14</v>
      </c>
      <c r="N38" s="83">
        <f t="shared" si="35"/>
        <v>93</v>
      </c>
      <c r="O38" s="83">
        <f t="shared" si="35"/>
        <v>64</v>
      </c>
      <c r="P38" s="83">
        <f t="shared" si="35"/>
        <v>39</v>
      </c>
      <c r="Q38" s="83">
        <f t="shared" si="35"/>
        <v>111</v>
      </c>
      <c r="R38" s="81" t="s">
        <v>138</v>
      </c>
      <c r="S38" s="83">
        <f t="shared" ref="S38:AB38" si="36">MAX(S4:S34)</f>
        <v>395</v>
      </c>
      <c r="T38" s="83">
        <f t="shared" si="36"/>
        <v>395</v>
      </c>
      <c r="U38" s="83">
        <f t="shared" si="36"/>
        <v>300</v>
      </c>
      <c r="V38" s="83">
        <f t="shared" si="36"/>
        <v>300</v>
      </c>
      <c r="W38" s="83">
        <f t="shared" si="36"/>
        <v>345</v>
      </c>
      <c r="X38" s="83">
        <f t="shared" si="36"/>
        <v>370</v>
      </c>
      <c r="Y38" s="83">
        <f t="shared" si="36"/>
        <v>370</v>
      </c>
      <c r="Z38" s="83">
        <f t="shared" si="36"/>
        <v>295</v>
      </c>
      <c r="AA38" s="83">
        <f t="shared" si="36"/>
        <v>298</v>
      </c>
      <c r="AB38" s="83">
        <f t="shared" si="36"/>
        <v>318</v>
      </c>
      <c r="AC38" s="83">
        <f t="shared" ref="AC38:AL38" si="37">MAX(AC4:AC34)</f>
        <v>370</v>
      </c>
      <c r="AD38" s="83">
        <f t="shared" si="37"/>
        <v>370</v>
      </c>
      <c r="AE38" s="83">
        <f t="shared" si="37"/>
        <v>385</v>
      </c>
      <c r="AF38" s="83">
        <f t="shared" si="37"/>
        <v>281</v>
      </c>
      <c r="AG38" s="83">
        <f t="shared" si="37"/>
        <v>279</v>
      </c>
      <c r="AH38" s="83">
        <f t="shared" si="37"/>
        <v>380</v>
      </c>
      <c r="AI38" s="83">
        <f t="shared" si="37"/>
        <v>380</v>
      </c>
      <c r="AJ38" s="83">
        <f t="shared" si="37"/>
        <v>410</v>
      </c>
      <c r="AK38" s="83">
        <f t="shared" si="37"/>
        <v>310</v>
      </c>
      <c r="AL38" s="83">
        <f t="shared" si="37"/>
        <v>293</v>
      </c>
      <c r="AM38" s="83">
        <f t="shared" ref="AM38:BF38" si="38">MAX(AM4:AM34)</f>
        <v>373.33333333333331</v>
      </c>
      <c r="AN38" s="83">
        <f t="shared" si="38"/>
        <v>371.66666666666669</v>
      </c>
      <c r="AO38" s="83">
        <f t="shared" si="38"/>
        <v>350</v>
      </c>
      <c r="AP38" s="83">
        <f t="shared" si="38"/>
        <v>296.33333333333331</v>
      </c>
      <c r="AQ38" s="83">
        <f t="shared" si="38"/>
        <v>296.66666666666669</v>
      </c>
      <c r="AR38" s="83">
        <f t="shared" si="38"/>
        <v>450</v>
      </c>
      <c r="AS38" s="83">
        <f t="shared" si="38"/>
        <v>453</v>
      </c>
      <c r="AT38" s="83">
        <f t="shared" si="38"/>
        <v>518</v>
      </c>
      <c r="AU38" s="83">
        <f t="shared" si="38"/>
        <v>389</v>
      </c>
      <c r="AV38" s="83">
        <f t="shared" si="38"/>
        <v>370</v>
      </c>
      <c r="AW38" s="83">
        <f t="shared" si="38"/>
        <v>317</v>
      </c>
      <c r="AX38" s="83">
        <f t="shared" si="38"/>
        <v>307</v>
      </c>
      <c r="AY38" s="83">
        <f t="shared" si="38"/>
        <v>188</v>
      </c>
      <c r="AZ38" s="83">
        <f t="shared" si="38"/>
        <v>187</v>
      </c>
      <c r="BA38" s="83">
        <f t="shared" si="38"/>
        <v>210</v>
      </c>
      <c r="BB38" s="83">
        <f t="shared" si="38"/>
        <v>258</v>
      </c>
      <c r="BC38" s="83">
        <f t="shared" si="38"/>
        <v>248</v>
      </c>
      <c r="BD38" s="83">
        <f t="shared" si="38"/>
        <v>128</v>
      </c>
      <c r="BE38" s="83">
        <f t="shared" si="38"/>
        <v>128</v>
      </c>
      <c r="BF38" s="83">
        <f t="shared" si="38"/>
        <v>170</v>
      </c>
      <c r="BM38" s="21"/>
      <c r="BN38" s="40"/>
      <c r="BQ38" s="180"/>
      <c r="BR38" s="181"/>
      <c r="BS38" s="181"/>
      <c r="BT38" s="181"/>
      <c r="BU38" s="181"/>
      <c r="BV38" s="182"/>
    </row>
    <row r="39" spans="1:7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74" x14ac:dyDescent="0.2">
      <c r="B40" s="15" t="s">
        <v>15</v>
      </c>
      <c r="D40" s="1"/>
      <c r="J40" s="235"/>
      <c r="L40" s="15" t="s">
        <v>18</v>
      </c>
      <c r="N40" s="1"/>
      <c r="T40" s="1"/>
      <c r="V40" s="15" t="s">
        <v>19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7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7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7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/>
      <c r="M43" s="138"/>
      <c r="N43" s="146"/>
      <c r="O43" s="147"/>
      <c r="P43" s="146"/>
      <c r="Q43" s="145"/>
      <c r="R43" s="146"/>
      <c r="S43" s="147"/>
      <c r="T43" s="146"/>
      <c r="U43" s="147"/>
      <c r="V43" s="142"/>
      <c r="W43" s="138"/>
      <c r="X43" s="146"/>
      <c r="Y43" s="147"/>
      <c r="Z43" s="146"/>
      <c r="AA43" s="145"/>
      <c r="AB43" s="146"/>
      <c r="AC43" s="147"/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7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7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7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>
        <v>185</v>
      </c>
      <c r="M46" s="138">
        <v>210</v>
      </c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7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7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1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1:64" x14ac:dyDescent="0.2">
      <c r="B50" s="15" t="s">
        <v>11</v>
      </c>
      <c r="D50" s="1"/>
      <c r="J50" s="1"/>
      <c r="L50" s="15" t="s">
        <v>22</v>
      </c>
      <c r="N50" s="1"/>
      <c r="T50" s="1"/>
      <c r="V50" s="15" t="s">
        <v>5</v>
      </c>
      <c r="X50" s="1"/>
      <c r="AD50" s="1"/>
      <c r="BG50" s="183"/>
      <c r="BH50" s="89"/>
      <c r="BI50" s="89"/>
      <c r="BJ50" s="89"/>
      <c r="BK50" s="89"/>
      <c r="BL50" s="185"/>
    </row>
    <row r="51" spans="1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1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1:64" x14ac:dyDescent="0.2">
      <c r="B53" s="142">
        <v>410</v>
      </c>
      <c r="C53" s="138">
        <v>440</v>
      </c>
      <c r="D53" s="146"/>
      <c r="E53" s="147"/>
      <c r="F53" s="146"/>
      <c r="G53" s="145"/>
      <c r="H53" s="146"/>
      <c r="I53" s="147">
        <v>338</v>
      </c>
      <c r="J53" s="146"/>
      <c r="K53" s="147"/>
      <c r="L53" s="142"/>
      <c r="M53" s="138"/>
      <c r="N53" s="146"/>
      <c r="O53" s="147"/>
      <c r="P53" s="146">
        <v>172</v>
      </c>
      <c r="Q53" s="145">
        <v>190</v>
      </c>
      <c r="R53" s="146">
        <v>200</v>
      </c>
      <c r="S53" s="147"/>
      <c r="T53" s="146"/>
      <c r="U53" s="147"/>
      <c r="V53" s="142"/>
      <c r="W53" s="138"/>
      <c r="X53" s="146"/>
      <c r="Y53" s="147"/>
      <c r="Z53" s="146"/>
      <c r="AA53" s="145"/>
      <c r="AB53" s="146"/>
      <c r="AC53" s="147"/>
      <c r="AD53" s="146"/>
      <c r="AE53" s="147"/>
    </row>
    <row r="54" spans="1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1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1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/>
      <c r="O56" s="139"/>
      <c r="P56" s="138"/>
      <c r="Q56" s="138"/>
      <c r="R56" s="142"/>
      <c r="S56" s="139"/>
      <c r="T56" s="142"/>
      <c r="U56" s="139"/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1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1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1:64" x14ac:dyDescent="0.2">
      <c r="B61" s="1" t="s">
        <v>503</v>
      </c>
      <c r="H61" s="1"/>
    </row>
    <row r="62" spans="1:64" x14ac:dyDescent="0.2">
      <c r="B62" s="13" t="s">
        <v>14</v>
      </c>
      <c r="C62" s="7"/>
      <c r="D62" s="14"/>
      <c r="E62" s="14"/>
      <c r="F62" s="14"/>
      <c r="G62" s="13" t="s">
        <v>15</v>
      </c>
      <c r="H62" s="14"/>
      <c r="I62" s="7"/>
      <c r="J62" s="14"/>
      <c r="K62" s="104"/>
      <c r="L62" s="13" t="s">
        <v>18</v>
      </c>
      <c r="M62" s="14"/>
      <c r="N62" s="7"/>
      <c r="O62" s="14"/>
      <c r="P62" s="104"/>
      <c r="Q62" s="13" t="s">
        <v>83</v>
      </c>
      <c r="R62" s="14"/>
      <c r="S62" s="7"/>
      <c r="T62" s="14"/>
      <c r="U62" s="104"/>
      <c r="V62" s="13" t="s">
        <v>460</v>
      </c>
      <c r="W62" s="14"/>
      <c r="X62" s="7"/>
      <c r="Y62" s="14"/>
      <c r="Z62" s="104"/>
      <c r="AA62" s="13" t="s">
        <v>58</v>
      </c>
      <c r="AB62" s="14"/>
      <c r="AC62" s="7"/>
      <c r="AD62" s="14"/>
      <c r="AE62" s="104"/>
      <c r="AF62" s="13" t="s">
        <v>466</v>
      </c>
      <c r="AG62" s="14"/>
      <c r="AH62" s="7"/>
      <c r="AI62" s="14"/>
      <c r="AJ62" s="104"/>
      <c r="AK62" s="13" t="s">
        <v>499</v>
      </c>
      <c r="AL62" s="14"/>
      <c r="AM62" s="7"/>
      <c r="AN62" s="14"/>
      <c r="AO62" s="104"/>
    </row>
    <row r="63" spans="1:64" x14ac:dyDescent="0.2">
      <c r="B63" s="10" t="s">
        <v>41</v>
      </c>
      <c r="C63" s="12" t="s">
        <v>40</v>
      </c>
      <c r="D63" s="12" t="s">
        <v>42</v>
      </c>
      <c r="E63" s="12" t="s">
        <v>333</v>
      </c>
      <c r="F63" s="12" t="s">
        <v>357</v>
      </c>
      <c r="G63" s="10" t="s">
        <v>41</v>
      </c>
      <c r="H63" s="12" t="s">
        <v>40</v>
      </c>
      <c r="I63" s="12" t="s">
        <v>42</v>
      </c>
      <c r="J63" s="12" t="s">
        <v>333</v>
      </c>
      <c r="K63" s="11" t="s">
        <v>357</v>
      </c>
      <c r="L63" s="10" t="s">
        <v>41</v>
      </c>
      <c r="M63" s="12" t="s">
        <v>40</v>
      </c>
      <c r="N63" s="12" t="s">
        <v>42</v>
      </c>
      <c r="O63" s="12" t="s">
        <v>333</v>
      </c>
      <c r="P63" s="11" t="s">
        <v>357</v>
      </c>
      <c r="Q63" s="10" t="s">
        <v>41</v>
      </c>
      <c r="R63" s="12" t="s">
        <v>40</v>
      </c>
      <c r="S63" s="12" t="s">
        <v>42</v>
      </c>
      <c r="T63" s="12" t="s">
        <v>333</v>
      </c>
      <c r="U63" s="11" t="s">
        <v>357</v>
      </c>
      <c r="V63" s="10" t="s">
        <v>41</v>
      </c>
      <c r="W63" s="12" t="s">
        <v>40</v>
      </c>
      <c r="X63" s="12" t="s">
        <v>42</v>
      </c>
      <c r="Y63" s="12" t="s">
        <v>333</v>
      </c>
      <c r="Z63" s="11" t="s">
        <v>357</v>
      </c>
      <c r="AA63" s="10" t="s">
        <v>41</v>
      </c>
      <c r="AB63" s="12" t="s">
        <v>40</v>
      </c>
      <c r="AC63" s="12" t="s">
        <v>42</v>
      </c>
      <c r="AD63" s="12" t="s">
        <v>333</v>
      </c>
      <c r="AE63" s="11" t="s">
        <v>357</v>
      </c>
      <c r="AF63" s="10" t="s">
        <v>41</v>
      </c>
      <c r="AG63" s="12" t="s">
        <v>40</v>
      </c>
      <c r="AH63" s="12" t="s">
        <v>42</v>
      </c>
      <c r="AI63" s="12" t="s">
        <v>333</v>
      </c>
      <c r="AJ63" s="11" t="s">
        <v>357</v>
      </c>
      <c r="AK63" s="10" t="s">
        <v>41</v>
      </c>
      <c r="AL63" s="12" t="s">
        <v>40</v>
      </c>
      <c r="AM63" s="12" t="s">
        <v>42</v>
      </c>
      <c r="AN63" s="12" t="s">
        <v>333</v>
      </c>
      <c r="AO63" s="11" t="s">
        <v>357</v>
      </c>
    </row>
    <row r="64" spans="1:64" x14ac:dyDescent="0.2">
      <c r="A64" s="103">
        <v>36951</v>
      </c>
      <c r="B64" s="193"/>
      <c r="C64" s="194"/>
      <c r="D64" s="194"/>
      <c r="E64" s="194"/>
      <c r="F64" s="195"/>
      <c r="G64" s="193"/>
      <c r="H64" s="194"/>
      <c r="I64" s="194"/>
      <c r="J64" s="194"/>
      <c r="K64" s="195"/>
      <c r="L64" s="193"/>
      <c r="M64" s="194"/>
      <c r="N64" s="194"/>
      <c r="O64" s="194"/>
      <c r="P64" s="195"/>
      <c r="Q64" s="193"/>
      <c r="R64" s="194"/>
      <c r="S64" s="194"/>
      <c r="T64" s="194"/>
      <c r="U64" s="195"/>
      <c r="V64" s="193"/>
      <c r="W64" s="194"/>
      <c r="X64" s="194"/>
      <c r="Y64" s="194"/>
      <c r="Z64" s="195"/>
      <c r="AA64" s="193"/>
      <c r="AB64" s="194"/>
      <c r="AC64" s="194"/>
      <c r="AD64" s="194"/>
      <c r="AE64" s="195"/>
      <c r="AF64" s="193"/>
      <c r="AG64" s="194"/>
      <c r="AH64" s="194"/>
      <c r="AI64" s="194"/>
      <c r="AJ64" s="195"/>
      <c r="AK64" s="193"/>
      <c r="AL64" s="194"/>
      <c r="AM64" s="194"/>
      <c r="AN64" s="194"/>
      <c r="AO64" s="195"/>
    </row>
    <row r="65" spans="1:41" x14ac:dyDescent="0.2">
      <c r="A65" s="103">
        <v>36952</v>
      </c>
      <c r="B65" s="196"/>
      <c r="C65" s="197"/>
      <c r="D65" s="197"/>
      <c r="E65" s="197"/>
      <c r="F65" s="198"/>
      <c r="G65" s="196"/>
      <c r="H65" s="197"/>
      <c r="I65" s="197"/>
      <c r="J65" s="197"/>
      <c r="K65" s="198"/>
      <c r="L65" s="196"/>
      <c r="M65" s="197"/>
      <c r="N65" s="197"/>
      <c r="O65" s="197"/>
      <c r="P65" s="198"/>
      <c r="Q65" s="196"/>
      <c r="R65" s="197"/>
      <c r="S65" s="197"/>
      <c r="T65" s="197"/>
      <c r="U65" s="198"/>
      <c r="V65" s="196"/>
      <c r="W65" s="197"/>
      <c r="X65" s="197"/>
      <c r="Y65" s="197"/>
      <c r="Z65" s="198"/>
      <c r="AA65" s="196"/>
      <c r="AB65" s="197"/>
      <c r="AC65" s="197"/>
      <c r="AD65" s="197"/>
      <c r="AE65" s="198"/>
      <c r="AF65" s="196"/>
      <c r="AG65" s="197"/>
      <c r="AH65" s="197"/>
      <c r="AI65" s="197"/>
      <c r="AJ65" s="198"/>
      <c r="AK65" s="196"/>
      <c r="AL65" s="197"/>
      <c r="AM65" s="197"/>
      <c r="AN65" s="197"/>
      <c r="AO65" s="198"/>
    </row>
    <row r="66" spans="1:41" x14ac:dyDescent="0.2">
      <c r="A66" s="103">
        <v>36953</v>
      </c>
      <c r="B66" s="196"/>
      <c r="C66" s="197"/>
      <c r="D66" s="197"/>
      <c r="E66" s="197"/>
      <c r="F66" s="198"/>
      <c r="G66" s="196"/>
      <c r="H66" s="197"/>
      <c r="I66" s="197"/>
      <c r="J66" s="197"/>
      <c r="K66" s="198"/>
      <c r="L66" s="196"/>
      <c r="M66" s="197"/>
      <c r="N66" s="197"/>
      <c r="O66" s="197"/>
      <c r="P66" s="198"/>
      <c r="Q66" s="196"/>
      <c r="R66" s="197"/>
      <c r="S66" s="197"/>
      <c r="T66" s="197"/>
      <c r="U66" s="198"/>
      <c r="V66" s="196"/>
      <c r="W66" s="197"/>
      <c r="X66" s="197"/>
      <c r="Y66" s="197"/>
      <c r="Z66" s="198"/>
      <c r="AA66" s="196"/>
      <c r="AB66" s="197"/>
      <c r="AC66" s="197"/>
      <c r="AD66" s="197"/>
      <c r="AE66" s="198"/>
      <c r="AF66" s="196"/>
      <c r="AG66" s="197"/>
      <c r="AH66" s="197"/>
      <c r="AI66" s="197"/>
      <c r="AJ66" s="198"/>
      <c r="AK66" s="196"/>
      <c r="AL66" s="197"/>
      <c r="AM66" s="197"/>
      <c r="AN66" s="197"/>
      <c r="AO66" s="198"/>
    </row>
    <row r="67" spans="1:41" x14ac:dyDescent="0.2">
      <c r="A67" s="242">
        <v>36954</v>
      </c>
      <c r="B67" s="199"/>
      <c r="C67" s="200"/>
      <c r="D67" s="197"/>
      <c r="E67" s="197"/>
      <c r="F67" s="198"/>
      <c r="G67" s="196"/>
      <c r="H67" s="197"/>
      <c r="I67" s="197"/>
      <c r="J67" s="197"/>
      <c r="K67" s="198"/>
      <c r="L67" s="196"/>
      <c r="M67" s="197"/>
      <c r="N67" s="197"/>
      <c r="O67" s="197"/>
      <c r="P67" s="198"/>
      <c r="Q67" s="196"/>
      <c r="R67" s="197"/>
      <c r="S67" s="197"/>
      <c r="T67" s="197"/>
      <c r="U67" s="198"/>
      <c r="V67" s="196"/>
      <c r="W67" s="197"/>
      <c r="X67" s="197"/>
      <c r="Y67" s="197"/>
      <c r="Z67" s="198"/>
      <c r="AA67" s="196"/>
      <c r="AB67" s="197"/>
      <c r="AC67" s="197"/>
      <c r="AD67" s="197"/>
      <c r="AE67" s="198"/>
      <c r="AF67" s="196"/>
      <c r="AG67" s="197"/>
      <c r="AH67" s="197"/>
      <c r="AI67" s="197"/>
      <c r="AJ67" s="198"/>
      <c r="AK67" s="196"/>
      <c r="AL67" s="197"/>
      <c r="AM67" s="197"/>
      <c r="AN67" s="197"/>
      <c r="AO67" s="198"/>
    </row>
    <row r="68" spans="1:41" x14ac:dyDescent="0.2">
      <c r="A68" s="103">
        <v>36955</v>
      </c>
      <c r="B68" s="196"/>
      <c r="C68" s="197"/>
      <c r="D68" s="197"/>
      <c r="E68" s="197"/>
      <c r="F68" s="198"/>
      <c r="G68" s="196"/>
      <c r="H68" s="197"/>
      <c r="I68" s="197"/>
      <c r="J68" s="197"/>
      <c r="K68" s="198"/>
      <c r="L68" s="196"/>
      <c r="M68" s="197"/>
      <c r="N68" s="197"/>
      <c r="O68" s="197"/>
      <c r="P68" s="198"/>
      <c r="Q68" s="196"/>
      <c r="R68" s="197"/>
      <c r="S68" s="197"/>
      <c r="T68" s="197"/>
      <c r="U68" s="198"/>
      <c r="V68" s="196"/>
      <c r="W68" s="197"/>
      <c r="X68" s="197"/>
      <c r="Y68" s="197"/>
      <c r="Z68" s="198"/>
      <c r="AA68" s="196"/>
      <c r="AB68" s="197"/>
      <c r="AC68" s="197"/>
      <c r="AD68" s="197"/>
      <c r="AE68" s="198"/>
      <c r="AF68" s="196"/>
      <c r="AG68" s="197"/>
      <c r="AH68" s="197"/>
      <c r="AI68" s="197"/>
      <c r="AJ68" s="198"/>
      <c r="AK68" s="196"/>
      <c r="AL68" s="197"/>
      <c r="AM68" s="197"/>
      <c r="AN68" s="197"/>
      <c r="AO68" s="198"/>
    </row>
    <row r="69" spans="1:41" x14ac:dyDescent="0.2">
      <c r="A69" s="103">
        <v>36956</v>
      </c>
      <c r="B69" s="196"/>
      <c r="C69" s="197"/>
      <c r="D69" s="197"/>
      <c r="E69" s="197"/>
      <c r="F69" s="198"/>
      <c r="G69" s="196"/>
      <c r="H69" s="197"/>
      <c r="I69" s="197"/>
      <c r="J69" s="197"/>
      <c r="K69" s="198"/>
      <c r="L69" s="196"/>
      <c r="M69" s="197"/>
      <c r="N69" s="197"/>
      <c r="O69" s="197"/>
      <c r="P69" s="198"/>
      <c r="Q69" s="196"/>
      <c r="R69" s="197"/>
      <c r="S69" s="197"/>
      <c r="T69" s="197"/>
      <c r="U69" s="198"/>
      <c r="V69" s="196"/>
      <c r="W69" s="197"/>
      <c r="X69" s="197"/>
      <c r="Y69" s="197"/>
      <c r="Z69" s="198"/>
      <c r="AA69" s="196"/>
      <c r="AB69" s="197"/>
      <c r="AC69" s="197"/>
      <c r="AD69" s="197"/>
      <c r="AE69" s="198"/>
      <c r="AF69" s="196"/>
      <c r="AG69" s="197"/>
      <c r="AH69" s="197"/>
      <c r="AI69" s="197"/>
      <c r="AJ69" s="198"/>
      <c r="AK69" s="196"/>
      <c r="AL69" s="197"/>
      <c r="AM69" s="197"/>
      <c r="AN69" s="197"/>
      <c r="AO69" s="198"/>
    </row>
    <row r="70" spans="1:41" x14ac:dyDescent="0.2">
      <c r="A70" s="103">
        <v>36957</v>
      </c>
      <c r="B70" s="196"/>
      <c r="C70" s="197"/>
      <c r="D70" s="197"/>
      <c r="E70" s="197"/>
      <c r="F70" s="198"/>
      <c r="G70" s="196"/>
      <c r="H70" s="197"/>
      <c r="I70" s="197"/>
      <c r="J70" s="197"/>
      <c r="K70" s="198"/>
      <c r="L70" s="196"/>
      <c r="M70" s="197"/>
      <c r="N70" s="197"/>
      <c r="O70" s="197"/>
      <c r="P70" s="198"/>
      <c r="Q70" s="196"/>
      <c r="R70" s="197"/>
      <c r="S70" s="197"/>
      <c r="T70" s="197"/>
      <c r="U70" s="198"/>
      <c r="V70" s="196"/>
      <c r="W70" s="197"/>
      <c r="X70" s="197"/>
      <c r="Y70" s="197"/>
      <c r="Z70" s="198"/>
      <c r="AA70" s="196"/>
      <c r="AB70" s="197"/>
      <c r="AC70" s="197"/>
      <c r="AD70" s="197"/>
      <c r="AE70" s="198"/>
      <c r="AF70" s="196"/>
      <c r="AG70" s="197"/>
      <c r="AH70" s="197"/>
      <c r="AI70" s="197"/>
      <c r="AJ70" s="198"/>
      <c r="AK70" s="196"/>
      <c r="AL70" s="197"/>
      <c r="AM70" s="197"/>
      <c r="AN70" s="197"/>
      <c r="AO70" s="198"/>
    </row>
    <row r="71" spans="1:41" x14ac:dyDescent="0.2">
      <c r="A71" s="103">
        <v>36958</v>
      </c>
      <c r="B71" s="196"/>
      <c r="C71" s="197"/>
      <c r="D71" s="197"/>
      <c r="E71" s="197"/>
      <c r="F71" s="198"/>
      <c r="G71" s="196"/>
      <c r="H71" s="197"/>
      <c r="I71" s="197"/>
      <c r="J71" s="197"/>
      <c r="K71" s="198"/>
      <c r="L71" s="196"/>
      <c r="M71" s="197"/>
      <c r="N71" s="197"/>
      <c r="O71" s="197"/>
      <c r="P71" s="198"/>
      <c r="Q71" s="196"/>
      <c r="R71" s="197"/>
      <c r="S71" s="197"/>
      <c r="T71" s="197"/>
      <c r="U71" s="198"/>
      <c r="V71" s="196"/>
      <c r="W71" s="197"/>
      <c r="X71" s="197"/>
      <c r="Y71" s="197"/>
      <c r="Z71" s="198"/>
      <c r="AA71" s="196"/>
      <c r="AB71" s="197"/>
      <c r="AC71" s="197"/>
      <c r="AD71" s="197"/>
      <c r="AE71" s="198"/>
      <c r="AF71" s="196"/>
      <c r="AG71" s="197"/>
      <c r="AH71" s="197"/>
      <c r="AI71" s="197"/>
      <c r="AJ71" s="198"/>
      <c r="AK71" s="196"/>
      <c r="AL71" s="197"/>
      <c r="AM71" s="197"/>
      <c r="AN71" s="197"/>
      <c r="AO71" s="198"/>
    </row>
    <row r="72" spans="1:41" x14ac:dyDescent="0.2">
      <c r="A72" s="103">
        <v>36959</v>
      </c>
      <c r="B72" s="196"/>
      <c r="C72" s="197"/>
      <c r="D72" s="197"/>
      <c r="E72" s="197"/>
      <c r="F72" s="198"/>
      <c r="G72" s="196"/>
      <c r="H72" s="197"/>
      <c r="I72" s="197"/>
      <c r="J72" s="197"/>
      <c r="K72" s="198"/>
      <c r="L72" s="196"/>
      <c r="M72" s="197"/>
      <c r="N72" s="197"/>
      <c r="O72" s="197"/>
      <c r="P72" s="198"/>
      <c r="Q72" s="196"/>
      <c r="R72" s="197"/>
      <c r="S72" s="197"/>
      <c r="T72" s="197"/>
      <c r="U72" s="198"/>
      <c r="V72" s="196"/>
      <c r="W72" s="197"/>
      <c r="X72" s="197"/>
      <c r="Y72" s="197"/>
      <c r="Z72" s="198"/>
      <c r="AA72" s="196"/>
      <c r="AB72" s="197"/>
      <c r="AC72" s="197"/>
      <c r="AD72" s="197"/>
      <c r="AE72" s="198"/>
      <c r="AF72" s="196"/>
      <c r="AG72" s="197"/>
      <c r="AH72" s="197"/>
      <c r="AI72" s="197"/>
      <c r="AJ72" s="198"/>
      <c r="AK72" s="196"/>
      <c r="AL72" s="197"/>
      <c r="AM72" s="197"/>
      <c r="AN72" s="197"/>
      <c r="AO72" s="198"/>
    </row>
    <row r="73" spans="1:41" x14ac:dyDescent="0.2">
      <c r="A73" s="103">
        <v>36960</v>
      </c>
      <c r="B73" s="196"/>
      <c r="C73" s="197"/>
      <c r="D73" s="197"/>
      <c r="E73" s="197"/>
      <c r="F73" s="198"/>
      <c r="G73" s="196"/>
      <c r="H73" s="197"/>
      <c r="I73" s="197"/>
      <c r="J73" s="197"/>
      <c r="K73" s="198"/>
      <c r="L73" s="196"/>
      <c r="M73" s="197"/>
      <c r="N73" s="197"/>
      <c r="O73" s="197"/>
      <c r="P73" s="198"/>
      <c r="Q73" s="196"/>
      <c r="R73" s="197"/>
      <c r="S73" s="197"/>
      <c r="T73" s="197"/>
      <c r="U73" s="198"/>
      <c r="V73" s="196"/>
      <c r="W73" s="197"/>
      <c r="X73" s="197"/>
      <c r="Y73" s="197"/>
      <c r="Z73" s="198"/>
      <c r="AA73" s="196"/>
      <c r="AB73" s="197"/>
      <c r="AC73" s="197"/>
      <c r="AD73" s="197"/>
      <c r="AE73" s="198"/>
      <c r="AF73" s="196"/>
      <c r="AG73" s="197"/>
      <c r="AH73" s="197"/>
      <c r="AI73" s="197"/>
      <c r="AJ73" s="198"/>
      <c r="AK73" s="196"/>
      <c r="AL73" s="197"/>
      <c r="AM73" s="197"/>
      <c r="AN73" s="197"/>
      <c r="AO73" s="198"/>
    </row>
    <row r="74" spans="1:41" x14ac:dyDescent="0.2">
      <c r="A74" s="242">
        <v>36961</v>
      </c>
      <c r="B74" s="196"/>
      <c r="C74" s="197"/>
      <c r="D74" s="197"/>
      <c r="E74" s="197"/>
      <c r="F74" s="198"/>
      <c r="G74" s="196"/>
      <c r="H74" s="197"/>
      <c r="I74" s="197"/>
      <c r="J74" s="197"/>
      <c r="K74" s="198"/>
      <c r="L74" s="196"/>
      <c r="M74" s="197"/>
      <c r="N74" s="197"/>
      <c r="O74" s="197"/>
      <c r="P74" s="198"/>
      <c r="Q74" s="196"/>
      <c r="R74" s="197"/>
      <c r="S74" s="197"/>
      <c r="T74" s="197"/>
      <c r="U74" s="198"/>
      <c r="V74" s="196"/>
      <c r="W74" s="197"/>
      <c r="X74" s="197"/>
      <c r="Y74" s="197"/>
      <c r="Z74" s="198"/>
      <c r="AA74" s="196"/>
      <c r="AB74" s="197"/>
      <c r="AC74" s="197"/>
      <c r="AD74" s="197"/>
      <c r="AE74" s="198"/>
      <c r="AF74" s="196"/>
      <c r="AG74" s="197"/>
      <c r="AH74" s="197"/>
      <c r="AI74" s="197"/>
      <c r="AJ74" s="198"/>
      <c r="AK74" s="196"/>
      <c r="AL74" s="197"/>
      <c r="AM74" s="197"/>
      <c r="AN74" s="197"/>
      <c r="AO74" s="198"/>
    </row>
    <row r="75" spans="1:41" x14ac:dyDescent="0.2">
      <c r="A75" s="103">
        <v>36962</v>
      </c>
      <c r="B75" s="196"/>
      <c r="C75" s="197"/>
      <c r="D75" s="197"/>
      <c r="E75" s="197"/>
      <c r="F75" s="198"/>
      <c r="G75" s="196"/>
      <c r="H75" s="197"/>
      <c r="I75" s="197"/>
      <c r="J75" s="197"/>
      <c r="K75" s="198"/>
      <c r="L75" s="196"/>
      <c r="M75" s="197"/>
      <c r="N75" s="197"/>
      <c r="O75" s="197"/>
      <c r="P75" s="198"/>
      <c r="Q75" s="196"/>
      <c r="R75" s="197"/>
      <c r="S75" s="197"/>
      <c r="T75" s="197"/>
      <c r="U75" s="198"/>
      <c r="V75" s="196"/>
      <c r="W75" s="197"/>
      <c r="X75" s="197"/>
      <c r="Y75" s="197"/>
      <c r="Z75" s="198"/>
      <c r="AA75" s="196"/>
      <c r="AB75" s="197"/>
      <c r="AC75" s="197"/>
      <c r="AD75" s="197"/>
      <c r="AE75" s="198"/>
      <c r="AF75" s="196"/>
      <c r="AG75" s="197"/>
      <c r="AH75" s="197"/>
      <c r="AI75" s="197"/>
      <c r="AJ75" s="198"/>
      <c r="AK75" s="196"/>
      <c r="AL75" s="197"/>
      <c r="AM75" s="197"/>
      <c r="AN75" s="197"/>
      <c r="AO75" s="198"/>
    </row>
    <row r="76" spans="1:41" x14ac:dyDescent="0.2">
      <c r="A76" s="103">
        <v>36963</v>
      </c>
      <c r="B76" s="196"/>
      <c r="C76" s="197"/>
      <c r="D76" s="197"/>
      <c r="E76" s="197"/>
      <c r="F76" s="198"/>
      <c r="G76" s="196"/>
      <c r="H76" s="197"/>
      <c r="I76" s="197"/>
      <c r="J76" s="197"/>
      <c r="K76" s="198"/>
      <c r="L76" s="196"/>
      <c r="M76" s="197"/>
      <c r="N76" s="197"/>
      <c r="O76" s="197"/>
      <c r="P76" s="198"/>
      <c r="Q76" s="196"/>
      <c r="R76" s="197"/>
      <c r="S76" s="197"/>
      <c r="T76" s="197"/>
      <c r="U76" s="198"/>
      <c r="V76" s="196"/>
      <c r="W76" s="197"/>
      <c r="X76" s="197"/>
      <c r="Y76" s="197"/>
      <c r="Z76" s="198"/>
      <c r="AA76" s="196"/>
      <c r="AB76" s="197"/>
      <c r="AC76" s="197"/>
      <c r="AD76" s="197"/>
      <c r="AE76" s="198"/>
      <c r="AF76" s="196"/>
      <c r="AG76" s="197"/>
      <c r="AH76" s="197"/>
      <c r="AI76" s="197"/>
      <c r="AJ76" s="198"/>
      <c r="AK76" s="196"/>
      <c r="AL76" s="197"/>
      <c r="AM76" s="197"/>
      <c r="AN76" s="197"/>
      <c r="AO76" s="198"/>
    </row>
    <row r="77" spans="1:41" x14ac:dyDescent="0.2">
      <c r="A77" s="103">
        <v>36964</v>
      </c>
      <c r="B77" s="196"/>
      <c r="C77" s="197"/>
      <c r="D77" s="197"/>
      <c r="E77" s="197"/>
      <c r="F77" s="198"/>
      <c r="G77" s="196"/>
      <c r="H77" s="197"/>
      <c r="I77" s="197"/>
      <c r="J77" s="197"/>
      <c r="K77" s="198"/>
      <c r="L77" s="196"/>
      <c r="M77" s="197"/>
      <c r="N77" s="197"/>
      <c r="O77" s="197"/>
      <c r="P77" s="198"/>
      <c r="Q77" s="196"/>
      <c r="R77" s="197"/>
      <c r="S77" s="197"/>
      <c r="T77" s="197"/>
      <c r="U77" s="198"/>
      <c r="V77" s="196"/>
      <c r="W77" s="197"/>
      <c r="X77" s="197"/>
      <c r="Y77" s="197"/>
      <c r="Z77" s="198"/>
      <c r="AA77" s="196"/>
      <c r="AB77" s="197"/>
      <c r="AC77" s="197"/>
      <c r="AD77" s="197"/>
      <c r="AE77" s="198"/>
      <c r="AF77" s="196"/>
      <c r="AG77" s="197"/>
      <c r="AH77" s="197"/>
      <c r="AI77" s="197"/>
      <c r="AJ77" s="198"/>
      <c r="AK77" s="196"/>
      <c r="AL77" s="197"/>
      <c r="AM77" s="197"/>
      <c r="AN77" s="197"/>
      <c r="AO77" s="198"/>
    </row>
    <row r="78" spans="1:41" x14ac:dyDescent="0.2">
      <c r="A78" s="103">
        <v>36965</v>
      </c>
      <c r="B78" s="196"/>
      <c r="C78" s="197"/>
      <c r="D78" s="197"/>
      <c r="E78" s="197"/>
      <c r="F78" s="198"/>
      <c r="G78" s="196"/>
      <c r="H78" s="197"/>
      <c r="I78" s="197"/>
      <c r="J78" s="197"/>
      <c r="K78" s="198"/>
      <c r="L78" s="196"/>
      <c r="M78" s="197"/>
      <c r="N78" s="197"/>
      <c r="O78" s="197"/>
      <c r="P78" s="198"/>
      <c r="Q78" s="196"/>
      <c r="R78" s="197"/>
      <c r="S78" s="197"/>
      <c r="T78" s="197"/>
      <c r="U78" s="198"/>
      <c r="V78" s="196"/>
      <c r="W78" s="197"/>
      <c r="X78" s="197"/>
      <c r="Y78" s="197"/>
      <c r="Z78" s="198"/>
      <c r="AA78" s="196"/>
      <c r="AB78" s="197"/>
      <c r="AC78" s="197"/>
      <c r="AD78" s="197"/>
      <c r="AE78" s="198"/>
      <c r="AF78" s="196"/>
      <c r="AG78" s="197"/>
      <c r="AH78" s="197"/>
      <c r="AI78" s="197"/>
      <c r="AJ78" s="198"/>
      <c r="AK78" s="196"/>
      <c r="AL78" s="197"/>
      <c r="AM78" s="197"/>
      <c r="AN78" s="197"/>
      <c r="AO78" s="198"/>
    </row>
    <row r="79" spans="1:41" x14ac:dyDescent="0.2">
      <c r="A79" s="103">
        <v>36966</v>
      </c>
      <c r="B79" s="196"/>
      <c r="C79" s="197"/>
      <c r="D79" s="197"/>
      <c r="E79" s="197"/>
      <c r="F79" s="198"/>
      <c r="G79" s="196"/>
      <c r="H79" s="197"/>
      <c r="I79" s="197"/>
      <c r="J79" s="197"/>
      <c r="K79" s="198"/>
      <c r="L79" s="196"/>
      <c r="M79" s="197"/>
      <c r="N79" s="197"/>
      <c r="O79" s="197"/>
      <c r="P79" s="198"/>
      <c r="Q79" s="196"/>
      <c r="R79" s="197"/>
      <c r="S79" s="197"/>
      <c r="T79" s="197"/>
      <c r="U79" s="198"/>
      <c r="V79" s="196"/>
      <c r="W79" s="197"/>
      <c r="X79" s="197"/>
      <c r="Y79" s="197"/>
      <c r="Z79" s="198"/>
      <c r="AA79" s="196"/>
      <c r="AB79" s="197"/>
      <c r="AC79" s="197"/>
      <c r="AD79" s="197"/>
      <c r="AE79" s="198"/>
      <c r="AF79" s="196"/>
      <c r="AG79" s="197"/>
      <c r="AH79" s="197"/>
      <c r="AI79" s="197"/>
      <c r="AJ79" s="198"/>
      <c r="AK79" s="196"/>
      <c r="AL79" s="197"/>
      <c r="AM79" s="197"/>
      <c r="AN79" s="197"/>
      <c r="AO79" s="198"/>
    </row>
    <row r="80" spans="1:41" x14ac:dyDescent="0.2">
      <c r="A80" s="103">
        <v>36967</v>
      </c>
      <c r="B80" s="196"/>
      <c r="C80" s="197"/>
      <c r="D80" s="197"/>
      <c r="E80" s="197"/>
      <c r="F80" s="198"/>
      <c r="G80" s="196"/>
      <c r="H80" s="197"/>
      <c r="I80" s="197"/>
      <c r="J80" s="197"/>
      <c r="K80" s="198"/>
      <c r="L80" s="196"/>
      <c r="M80" s="197"/>
      <c r="N80" s="197"/>
      <c r="O80" s="197"/>
      <c r="P80" s="198"/>
      <c r="Q80" s="196"/>
      <c r="R80" s="197"/>
      <c r="S80" s="197"/>
      <c r="T80" s="197"/>
      <c r="U80" s="198"/>
      <c r="V80" s="196"/>
      <c r="W80" s="197"/>
      <c r="X80" s="197"/>
      <c r="Y80" s="197"/>
      <c r="Z80" s="198"/>
      <c r="AA80" s="196"/>
      <c r="AB80" s="197"/>
      <c r="AC80" s="197"/>
      <c r="AD80" s="197"/>
      <c r="AE80" s="198"/>
      <c r="AF80" s="196"/>
      <c r="AG80" s="197"/>
      <c r="AH80" s="197"/>
      <c r="AI80" s="197"/>
      <c r="AJ80" s="198"/>
      <c r="AK80" s="196"/>
      <c r="AL80" s="197"/>
      <c r="AM80" s="197"/>
      <c r="AN80" s="197"/>
      <c r="AO80" s="198"/>
    </row>
    <row r="81" spans="1:41" x14ac:dyDescent="0.2">
      <c r="A81" s="103">
        <v>36968</v>
      </c>
      <c r="B81" s="196"/>
      <c r="C81" s="197"/>
      <c r="D81" s="197"/>
      <c r="E81" s="197"/>
      <c r="F81" s="198"/>
      <c r="G81" s="196"/>
      <c r="H81" s="197"/>
      <c r="I81" s="197"/>
      <c r="J81" s="197"/>
      <c r="K81" s="198"/>
      <c r="L81" s="196"/>
      <c r="M81" s="197"/>
      <c r="N81" s="197"/>
      <c r="O81" s="197"/>
      <c r="P81" s="198"/>
      <c r="Q81" s="196"/>
      <c r="R81" s="197"/>
      <c r="S81" s="197"/>
      <c r="T81" s="197"/>
      <c r="U81" s="198"/>
      <c r="V81" s="196"/>
      <c r="W81" s="197"/>
      <c r="X81" s="197"/>
      <c r="Y81" s="197"/>
      <c r="Z81" s="198"/>
      <c r="AA81" s="196"/>
      <c r="AB81" s="197"/>
      <c r="AC81" s="197"/>
      <c r="AD81" s="197"/>
      <c r="AE81" s="198"/>
      <c r="AF81" s="196"/>
      <c r="AG81" s="197"/>
      <c r="AH81" s="197"/>
      <c r="AI81" s="197"/>
      <c r="AJ81" s="198"/>
      <c r="AK81" s="196"/>
      <c r="AL81" s="197"/>
      <c r="AM81" s="197"/>
      <c r="AN81" s="197"/>
      <c r="AO81" s="198"/>
    </row>
    <row r="82" spans="1:41" x14ac:dyDescent="0.2">
      <c r="A82" s="103">
        <v>36969</v>
      </c>
      <c r="B82" s="196"/>
      <c r="C82" s="197"/>
      <c r="D82" s="197"/>
      <c r="E82" s="197"/>
      <c r="F82" s="198"/>
      <c r="G82" s="196"/>
      <c r="H82" s="197"/>
      <c r="I82" s="197"/>
      <c r="J82" s="197"/>
      <c r="K82" s="198"/>
      <c r="L82" s="196"/>
      <c r="M82" s="197"/>
      <c r="N82" s="197"/>
      <c r="O82" s="197"/>
      <c r="P82" s="198"/>
      <c r="Q82" s="196"/>
      <c r="R82" s="197"/>
      <c r="S82" s="197"/>
      <c r="T82" s="197"/>
      <c r="U82" s="198"/>
      <c r="V82" s="196"/>
      <c r="W82" s="197"/>
      <c r="X82" s="197"/>
      <c r="Y82" s="197"/>
      <c r="Z82" s="198"/>
      <c r="AA82" s="196"/>
      <c r="AB82" s="197"/>
      <c r="AC82" s="197"/>
      <c r="AD82" s="197"/>
      <c r="AE82" s="198"/>
      <c r="AF82" s="196"/>
      <c r="AG82" s="197"/>
      <c r="AH82" s="197"/>
      <c r="AI82" s="197"/>
      <c r="AJ82" s="198"/>
      <c r="AK82" s="196"/>
      <c r="AL82" s="197"/>
      <c r="AM82" s="197"/>
      <c r="AN82" s="197"/>
      <c r="AO82" s="198"/>
    </row>
    <row r="83" spans="1:41" x14ac:dyDescent="0.2">
      <c r="A83" s="103">
        <v>36970</v>
      </c>
      <c r="B83" s="196"/>
      <c r="C83" s="197"/>
      <c r="D83" s="197"/>
      <c r="E83" s="197"/>
      <c r="F83" s="198"/>
      <c r="G83" s="196"/>
      <c r="H83" s="197"/>
      <c r="I83" s="197"/>
      <c r="J83" s="197"/>
      <c r="K83" s="198"/>
      <c r="L83" s="196"/>
      <c r="M83" s="197"/>
      <c r="N83" s="197"/>
      <c r="O83" s="197"/>
      <c r="P83" s="198"/>
      <c r="Q83" s="196"/>
      <c r="R83" s="197"/>
      <c r="S83" s="197"/>
      <c r="T83" s="197"/>
      <c r="U83" s="198"/>
      <c r="V83" s="196"/>
      <c r="W83" s="197"/>
      <c r="X83" s="197"/>
      <c r="Y83" s="197"/>
      <c r="Z83" s="198"/>
      <c r="AA83" s="196"/>
      <c r="AB83" s="197"/>
      <c r="AC83" s="197"/>
      <c r="AD83" s="197"/>
      <c r="AE83" s="198"/>
      <c r="AF83" s="196"/>
      <c r="AG83" s="197"/>
      <c r="AH83" s="197"/>
      <c r="AI83" s="197"/>
      <c r="AJ83" s="198"/>
      <c r="AK83" s="196"/>
      <c r="AL83" s="197"/>
      <c r="AM83" s="197"/>
      <c r="AN83" s="197"/>
      <c r="AO83" s="198"/>
    </row>
    <row r="84" spans="1:41" x14ac:dyDescent="0.2">
      <c r="A84" s="103">
        <v>36971</v>
      </c>
      <c r="B84" s="196"/>
      <c r="C84" s="197"/>
      <c r="D84" s="197"/>
      <c r="E84" s="197"/>
      <c r="F84" s="198"/>
      <c r="G84" s="196"/>
      <c r="H84" s="197"/>
      <c r="I84" s="197"/>
      <c r="J84" s="197"/>
      <c r="K84" s="198"/>
      <c r="L84" s="196"/>
      <c r="M84" s="197"/>
      <c r="N84" s="197"/>
      <c r="O84" s="197"/>
      <c r="P84" s="198"/>
      <c r="Q84" s="196"/>
      <c r="R84" s="197"/>
      <c r="S84" s="197"/>
      <c r="T84" s="197"/>
      <c r="U84" s="198"/>
      <c r="V84" s="196"/>
      <c r="W84" s="197"/>
      <c r="X84" s="197"/>
      <c r="Y84" s="197"/>
      <c r="Z84" s="198"/>
      <c r="AA84" s="196"/>
      <c r="AB84" s="197"/>
      <c r="AC84" s="197"/>
      <c r="AD84" s="197"/>
      <c r="AE84" s="198"/>
      <c r="AF84" s="196"/>
      <c r="AG84" s="197"/>
      <c r="AH84" s="197"/>
      <c r="AI84" s="197"/>
      <c r="AJ84" s="198"/>
      <c r="AK84" s="196"/>
      <c r="AL84" s="197"/>
      <c r="AM84" s="197"/>
      <c r="AN84" s="197"/>
      <c r="AO84" s="198"/>
    </row>
    <row r="85" spans="1:41" x14ac:dyDescent="0.2">
      <c r="A85" s="103">
        <v>36972</v>
      </c>
      <c r="B85" s="196"/>
      <c r="C85" s="197"/>
      <c r="D85" s="197"/>
      <c r="E85" s="197"/>
      <c r="F85" s="198"/>
      <c r="G85" s="196">
        <v>300</v>
      </c>
      <c r="H85" s="197">
        <v>300</v>
      </c>
      <c r="I85" s="197">
        <v>135</v>
      </c>
      <c r="J85" s="197">
        <v>146</v>
      </c>
      <c r="K85" s="198">
        <v>169</v>
      </c>
      <c r="L85" s="196">
        <v>280</v>
      </c>
      <c r="M85" s="197">
        <v>280</v>
      </c>
      <c r="N85" s="197">
        <v>140</v>
      </c>
      <c r="O85" s="197">
        <v>145</v>
      </c>
      <c r="P85" s="198">
        <v>145</v>
      </c>
      <c r="Q85" s="196">
        <v>295</v>
      </c>
      <c r="R85" s="197">
        <v>290</v>
      </c>
      <c r="S85" s="197">
        <v>150</v>
      </c>
      <c r="T85" s="197">
        <v>150</v>
      </c>
      <c r="U85" s="198">
        <v>155</v>
      </c>
      <c r="V85" s="196">
        <f>AVERAGE(G85,L85,Q85)</f>
        <v>291.66666666666669</v>
      </c>
      <c r="W85" s="197">
        <f>AVERAGE(H85,M85,R85)</f>
        <v>290</v>
      </c>
      <c r="X85" s="197">
        <f>AVERAGE(I85,N85,S85)</f>
        <v>141.66666666666666</v>
      </c>
      <c r="Y85" s="197">
        <f>AVERAGE(J85,O85,T85)</f>
        <v>147</v>
      </c>
      <c r="Z85" s="198">
        <f>AVERAGE(K85,P85,U85)</f>
        <v>156.33333333333334</v>
      </c>
      <c r="AA85" s="196">
        <v>305</v>
      </c>
      <c r="AB85" s="197">
        <v>292</v>
      </c>
      <c r="AC85" s="197">
        <v>172</v>
      </c>
      <c r="AD85" s="197">
        <v>170</v>
      </c>
      <c r="AE85" s="198">
        <v>168</v>
      </c>
      <c r="AF85" s="196">
        <v>268</v>
      </c>
      <c r="AG85" s="197">
        <v>245</v>
      </c>
      <c r="AH85" s="197">
        <v>103</v>
      </c>
      <c r="AI85" s="197">
        <v>110</v>
      </c>
      <c r="AJ85" s="198">
        <v>140</v>
      </c>
      <c r="AK85" s="196">
        <v>190</v>
      </c>
      <c r="AL85" s="197">
        <v>195</v>
      </c>
      <c r="AM85" s="197">
        <v>63</v>
      </c>
      <c r="AN85" s="197">
        <v>75</v>
      </c>
      <c r="AO85" s="198">
        <v>95</v>
      </c>
    </row>
    <row r="86" spans="1:41" x14ac:dyDescent="0.2">
      <c r="A86" s="103">
        <v>36973</v>
      </c>
      <c r="B86" s="196"/>
      <c r="C86" s="197"/>
      <c r="D86" s="197"/>
      <c r="E86" s="197"/>
      <c r="F86" s="198"/>
      <c r="G86" s="196"/>
      <c r="H86" s="197"/>
      <c r="I86" s="197"/>
      <c r="J86" s="197"/>
      <c r="K86" s="198"/>
      <c r="L86" s="196"/>
      <c r="M86" s="197"/>
      <c r="N86" s="197"/>
      <c r="O86" s="197"/>
      <c r="P86" s="198"/>
      <c r="Q86" s="196"/>
      <c r="R86" s="197"/>
      <c r="S86" s="197"/>
      <c r="T86" s="197"/>
      <c r="U86" s="198"/>
      <c r="V86" s="196"/>
      <c r="W86" s="197"/>
      <c r="X86" s="197"/>
      <c r="Y86" s="197"/>
      <c r="Z86" s="198"/>
      <c r="AA86" s="196"/>
      <c r="AB86" s="197"/>
      <c r="AC86" s="197"/>
      <c r="AD86" s="197"/>
      <c r="AE86" s="198"/>
      <c r="AF86" s="196"/>
      <c r="AG86" s="197"/>
      <c r="AH86" s="197"/>
      <c r="AI86" s="197"/>
      <c r="AJ86" s="198"/>
      <c r="AK86" s="196"/>
      <c r="AL86" s="197"/>
      <c r="AM86" s="197"/>
      <c r="AN86" s="197"/>
      <c r="AO86" s="198"/>
    </row>
    <row r="87" spans="1:41" x14ac:dyDescent="0.2">
      <c r="A87" s="103">
        <v>36974</v>
      </c>
      <c r="B87" s="196"/>
      <c r="C87" s="197"/>
      <c r="D87" s="197"/>
      <c r="E87" s="197"/>
      <c r="F87" s="198"/>
      <c r="G87" s="196"/>
      <c r="H87" s="197"/>
      <c r="I87" s="197"/>
      <c r="J87" s="197"/>
      <c r="K87" s="198"/>
      <c r="L87" s="196"/>
      <c r="M87" s="197"/>
      <c r="N87" s="197"/>
      <c r="O87" s="197"/>
      <c r="P87" s="198"/>
      <c r="Q87" s="196"/>
      <c r="R87" s="197"/>
      <c r="S87" s="197"/>
      <c r="T87" s="197"/>
      <c r="U87" s="198"/>
      <c r="V87" s="196"/>
      <c r="W87" s="197"/>
      <c r="X87" s="197"/>
      <c r="Y87" s="197"/>
      <c r="Z87" s="198"/>
      <c r="AA87" s="196"/>
      <c r="AB87" s="197"/>
      <c r="AC87" s="197"/>
      <c r="AD87" s="197"/>
      <c r="AE87" s="198"/>
      <c r="AF87" s="196"/>
      <c r="AG87" s="197"/>
      <c r="AH87" s="197"/>
      <c r="AI87" s="197"/>
      <c r="AJ87" s="198"/>
      <c r="AK87" s="196"/>
      <c r="AL87" s="197"/>
      <c r="AM87" s="197"/>
      <c r="AN87" s="197"/>
      <c r="AO87" s="198"/>
    </row>
    <row r="88" spans="1:41" x14ac:dyDescent="0.2">
      <c r="A88" s="103">
        <v>36975</v>
      </c>
      <c r="B88" s="196"/>
      <c r="C88" s="197"/>
      <c r="D88" s="197"/>
      <c r="E88" s="197"/>
      <c r="F88" s="198"/>
      <c r="G88" s="196"/>
      <c r="H88" s="197"/>
      <c r="I88" s="197"/>
      <c r="J88" s="197"/>
      <c r="K88" s="198"/>
      <c r="L88" s="196"/>
      <c r="M88" s="197"/>
      <c r="N88" s="197"/>
      <c r="O88" s="197"/>
      <c r="P88" s="198"/>
      <c r="Q88" s="196"/>
      <c r="R88" s="197"/>
      <c r="S88" s="197"/>
      <c r="T88" s="197"/>
      <c r="U88" s="198"/>
      <c r="V88" s="196"/>
      <c r="W88" s="197"/>
      <c r="X88" s="197"/>
      <c r="Y88" s="197"/>
      <c r="Z88" s="198"/>
      <c r="AA88" s="196"/>
      <c r="AB88" s="197"/>
      <c r="AC88" s="197"/>
      <c r="AD88" s="197"/>
      <c r="AE88" s="198"/>
      <c r="AF88" s="196"/>
      <c r="AG88" s="197"/>
      <c r="AH88" s="197"/>
      <c r="AI88" s="197"/>
      <c r="AJ88" s="198"/>
      <c r="AK88" s="196"/>
      <c r="AL88" s="197"/>
      <c r="AM88" s="197"/>
      <c r="AN88" s="197"/>
      <c r="AO88" s="198"/>
    </row>
    <row r="89" spans="1:41" x14ac:dyDescent="0.2">
      <c r="A89" s="103">
        <v>36976</v>
      </c>
      <c r="B89" s="196"/>
      <c r="C89" s="197"/>
      <c r="D89" s="197"/>
      <c r="E89" s="197"/>
      <c r="F89" s="198"/>
      <c r="G89" s="196"/>
      <c r="H89" s="197"/>
      <c r="I89" s="197"/>
      <c r="J89" s="197"/>
      <c r="K89" s="198"/>
      <c r="L89" s="196"/>
      <c r="M89" s="197"/>
      <c r="N89" s="197"/>
      <c r="O89" s="197"/>
      <c r="P89" s="198"/>
      <c r="Q89" s="196"/>
      <c r="R89" s="197"/>
      <c r="S89" s="197"/>
      <c r="T89" s="197"/>
      <c r="U89" s="198"/>
      <c r="V89" s="196"/>
      <c r="W89" s="197"/>
      <c r="X89" s="197"/>
      <c r="Y89" s="197"/>
      <c r="Z89" s="198"/>
      <c r="AA89" s="196"/>
      <c r="AB89" s="197"/>
      <c r="AC89" s="197"/>
      <c r="AD89" s="197"/>
      <c r="AE89" s="198"/>
      <c r="AF89" s="196"/>
      <c r="AG89" s="197"/>
      <c r="AH89" s="197"/>
      <c r="AI89" s="197"/>
      <c r="AJ89" s="198"/>
      <c r="AK89" s="196"/>
      <c r="AL89" s="197"/>
      <c r="AM89" s="197"/>
      <c r="AN89" s="197"/>
      <c r="AO89" s="198"/>
    </row>
    <row r="90" spans="1:41" x14ac:dyDescent="0.2">
      <c r="A90" s="103">
        <v>36977</v>
      </c>
      <c r="B90" s="196"/>
      <c r="C90" s="197"/>
      <c r="D90" s="197"/>
      <c r="E90" s="197"/>
      <c r="F90" s="198"/>
      <c r="G90" s="196"/>
      <c r="H90" s="197"/>
      <c r="I90" s="197"/>
      <c r="J90" s="197"/>
      <c r="K90" s="198"/>
      <c r="L90" s="196"/>
      <c r="M90" s="197"/>
      <c r="N90" s="197"/>
      <c r="O90" s="197"/>
      <c r="P90" s="198"/>
      <c r="Q90" s="196"/>
      <c r="R90" s="197"/>
      <c r="S90" s="197"/>
      <c r="T90" s="197"/>
      <c r="U90" s="198"/>
      <c r="V90" s="196"/>
      <c r="W90" s="197"/>
      <c r="X90" s="197"/>
      <c r="Y90" s="197"/>
      <c r="Z90" s="198"/>
      <c r="AA90" s="196"/>
      <c r="AB90" s="197"/>
      <c r="AC90" s="197"/>
      <c r="AD90" s="197"/>
      <c r="AE90" s="198"/>
      <c r="AF90" s="196"/>
      <c r="AG90" s="197"/>
      <c r="AH90" s="197"/>
      <c r="AI90" s="197"/>
      <c r="AJ90" s="198"/>
      <c r="AK90" s="196"/>
      <c r="AL90" s="197"/>
      <c r="AM90" s="197"/>
      <c r="AN90" s="197"/>
      <c r="AO90" s="198"/>
    </row>
    <row r="91" spans="1:41" x14ac:dyDescent="0.2">
      <c r="A91" s="103">
        <v>36978</v>
      </c>
      <c r="B91" s="196"/>
      <c r="C91" s="197"/>
      <c r="D91" s="197"/>
      <c r="E91" s="197"/>
      <c r="F91" s="198"/>
      <c r="G91" s="196"/>
      <c r="H91" s="197"/>
      <c r="I91" s="207"/>
      <c r="J91" s="197"/>
      <c r="K91" s="198"/>
      <c r="L91" s="196"/>
      <c r="M91" s="197"/>
      <c r="N91" s="207"/>
      <c r="O91" s="197"/>
      <c r="P91" s="198"/>
      <c r="Q91" s="196"/>
      <c r="R91" s="197"/>
      <c r="S91" s="207"/>
      <c r="T91" s="197"/>
      <c r="U91" s="198"/>
      <c r="V91" s="196"/>
      <c r="W91" s="197"/>
      <c r="X91" s="197"/>
      <c r="Y91" s="197"/>
      <c r="Z91" s="198"/>
      <c r="AA91" s="196"/>
      <c r="AB91" s="197"/>
      <c r="AC91" s="197"/>
      <c r="AD91" s="197"/>
      <c r="AE91" s="198"/>
      <c r="AF91" s="196"/>
      <c r="AG91" s="197"/>
      <c r="AH91" s="197"/>
      <c r="AI91" s="197"/>
      <c r="AJ91" s="198"/>
      <c r="AK91" s="196"/>
      <c r="AL91" s="197"/>
      <c r="AM91" s="197"/>
      <c r="AN91" s="197"/>
      <c r="AO91" s="198"/>
    </row>
    <row r="92" spans="1:41" x14ac:dyDescent="0.2">
      <c r="A92" s="103">
        <v>36979</v>
      </c>
      <c r="B92" s="196"/>
      <c r="C92" s="197"/>
      <c r="D92" s="197"/>
      <c r="E92" s="197"/>
      <c r="F92" s="198"/>
      <c r="G92" s="196">
        <v>240</v>
      </c>
      <c r="H92" s="197">
        <v>242</v>
      </c>
      <c r="I92" s="197">
        <v>140</v>
      </c>
      <c r="J92" s="197">
        <v>150</v>
      </c>
      <c r="K92" s="198">
        <v>180</v>
      </c>
      <c r="L92" s="196">
        <v>265</v>
      </c>
      <c r="M92" s="197">
        <v>265</v>
      </c>
      <c r="N92" s="197">
        <v>150</v>
      </c>
      <c r="O92" s="197">
        <v>145</v>
      </c>
      <c r="P92" s="198">
        <v>155</v>
      </c>
      <c r="Q92" s="196">
        <v>300</v>
      </c>
      <c r="R92" s="197">
        <v>300</v>
      </c>
      <c r="S92" s="197">
        <v>175</v>
      </c>
      <c r="T92" s="197">
        <v>150</v>
      </c>
      <c r="U92" s="198">
        <v>180</v>
      </c>
      <c r="V92" s="196"/>
      <c r="W92" s="197"/>
      <c r="X92" s="197"/>
      <c r="Y92" s="197"/>
      <c r="Z92" s="198"/>
      <c r="AA92" s="196">
        <v>305</v>
      </c>
      <c r="AB92" s="197">
        <v>292</v>
      </c>
      <c r="AC92" s="197">
        <v>197</v>
      </c>
      <c r="AD92" s="197">
        <v>170</v>
      </c>
      <c r="AE92" s="198">
        <v>183</v>
      </c>
      <c r="AF92" s="196">
        <v>268</v>
      </c>
      <c r="AG92" s="197">
        <v>245</v>
      </c>
      <c r="AH92" s="197">
        <v>110</v>
      </c>
      <c r="AI92" s="197">
        <v>110</v>
      </c>
      <c r="AJ92" s="198">
        <v>140</v>
      </c>
      <c r="AK92" s="196">
        <v>190</v>
      </c>
      <c r="AL92" s="197">
        <v>195</v>
      </c>
      <c r="AM92" s="197">
        <v>66</v>
      </c>
      <c r="AN92" s="197">
        <v>76</v>
      </c>
      <c r="AO92" s="198">
        <v>101</v>
      </c>
    </row>
    <row r="93" spans="1:41" x14ac:dyDescent="0.2">
      <c r="A93" s="103">
        <v>36980</v>
      </c>
      <c r="B93" s="196"/>
      <c r="C93" s="197"/>
      <c r="D93" s="197"/>
      <c r="E93" s="197"/>
      <c r="F93" s="198"/>
      <c r="G93" s="196"/>
      <c r="H93" s="197"/>
      <c r="I93" s="197"/>
      <c r="J93" s="197"/>
      <c r="K93" s="198"/>
      <c r="L93" s="196"/>
      <c r="M93" s="197"/>
      <c r="N93" s="197"/>
      <c r="O93" s="197"/>
      <c r="P93" s="198"/>
      <c r="Q93" s="196"/>
      <c r="R93" s="197"/>
      <c r="S93" s="197"/>
      <c r="T93" s="197"/>
      <c r="U93" s="198"/>
      <c r="V93" s="196"/>
      <c r="W93" s="197"/>
      <c r="X93" s="197"/>
      <c r="Y93" s="197"/>
      <c r="Z93" s="198"/>
      <c r="AA93" s="196"/>
      <c r="AB93" s="197"/>
      <c r="AC93" s="197"/>
      <c r="AD93" s="197"/>
      <c r="AE93" s="198"/>
      <c r="AF93" s="196"/>
      <c r="AG93" s="197"/>
      <c r="AH93" s="197"/>
      <c r="AI93" s="197"/>
      <c r="AJ93" s="198"/>
      <c r="AK93" s="196"/>
      <c r="AL93" s="197"/>
      <c r="AM93" s="197"/>
      <c r="AN93" s="197"/>
      <c r="AO93" s="198"/>
    </row>
    <row r="94" spans="1:41" x14ac:dyDescent="0.2">
      <c r="A94" s="103">
        <v>36981</v>
      </c>
      <c r="B94" s="201"/>
      <c r="C94" s="202"/>
      <c r="D94" s="202"/>
      <c r="E94" s="202"/>
      <c r="F94" s="203"/>
      <c r="G94" s="201"/>
      <c r="H94" s="202"/>
      <c r="I94" s="202"/>
      <c r="J94" s="202"/>
      <c r="K94" s="203"/>
      <c r="L94" s="201"/>
      <c r="M94" s="202"/>
      <c r="N94" s="202"/>
      <c r="O94" s="202"/>
      <c r="P94" s="203"/>
      <c r="Q94" s="201"/>
      <c r="R94" s="202"/>
      <c r="S94" s="202"/>
      <c r="T94" s="202"/>
      <c r="U94" s="203"/>
      <c r="V94" s="201"/>
      <c r="W94" s="202"/>
      <c r="X94" s="202"/>
      <c r="Y94" s="202"/>
      <c r="Z94" s="203"/>
      <c r="AA94" s="201"/>
      <c r="AB94" s="202"/>
      <c r="AC94" s="202"/>
      <c r="AD94" s="202"/>
      <c r="AE94" s="203"/>
      <c r="AF94" s="201"/>
      <c r="AG94" s="202"/>
      <c r="AH94" s="202"/>
      <c r="AI94" s="202"/>
      <c r="AJ94" s="203"/>
      <c r="AK94" s="201"/>
      <c r="AL94" s="202"/>
      <c r="AM94" s="202"/>
      <c r="AN94" s="202"/>
      <c r="AO94" s="203"/>
    </row>
    <row r="95" spans="1:41" x14ac:dyDescent="0.2">
      <c r="F95" s="48"/>
      <c r="AE95" s="144"/>
      <c r="AF95" s="45"/>
      <c r="AJ95" s="136"/>
      <c r="AK95" s="136"/>
      <c r="AL95" s="48"/>
      <c r="AM95" s="48"/>
      <c r="AN95" s="48"/>
      <c r="AO95" s="48"/>
    </row>
    <row r="96" spans="1:41" x14ac:dyDescent="0.2">
      <c r="B96" s="83" t="e">
        <f t="shared" ref="B96:AO96" si="39">AVERAGE(B64:B94)</f>
        <v>#DIV/0!</v>
      </c>
      <c r="C96" s="83" t="e">
        <f t="shared" si="39"/>
        <v>#DIV/0!</v>
      </c>
      <c r="D96" s="83" t="e">
        <f t="shared" si="39"/>
        <v>#DIV/0!</v>
      </c>
      <c r="E96" s="83" t="e">
        <f t="shared" si="39"/>
        <v>#DIV/0!</v>
      </c>
      <c r="F96" s="83" t="e">
        <f t="shared" si="39"/>
        <v>#DIV/0!</v>
      </c>
      <c r="G96" s="83">
        <f t="shared" si="39"/>
        <v>270</v>
      </c>
      <c r="H96" s="83">
        <f t="shared" si="39"/>
        <v>271</v>
      </c>
      <c r="I96" s="83">
        <f t="shared" si="39"/>
        <v>137.5</v>
      </c>
      <c r="J96" s="83">
        <f t="shared" si="39"/>
        <v>148</v>
      </c>
      <c r="K96" s="83">
        <f t="shared" si="39"/>
        <v>174.5</v>
      </c>
      <c r="L96" s="83">
        <f t="shared" si="39"/>
        <v>272.5</v>
      </c>
      <c r="M96" s="83">
        <f t="shared" si="39"/>
        <v>272.5</v>
      </c>
      <c r="N96" s="83">
        <f t="shared" si="39"/>
        <v>145</v>
      </c>
      <c r="O96" s="83">
        <f t="shared" si="39"/>
        <v>145</v>
      </c>
      <c r="P96" s="83">
        <f t="shared" si="39"/>
        <v>150</v>
      </c>
      <c r="Q96" s="83">
        <f t="shared" si="39"/>
        <v>297.5</v>
      </c>
      <c r="R96" s="83">
        <f t="shared" si="39"/>
        <v>295</v>
      </c>
      <c r="S96" s="83">
        <f t="shared" si="39"/>
        <v>162.5</v>
      </c>
      <c r="T96" s="83">
        <f t="shared" si="39"/>
        <v>150</v>
      </c>
      <c r="U96" s="83">
        <f t="shared" si="39"/>
        <v>167.5</v>
      </c>
      <c r="V96" s="83">
        <f t="shared" si="39"/>
        <v>291.66666666666669</v>
      </c>
      <c r="W96" s="83">
        <f t="shared" si="39"/>
        <v>290</v>
      </c>
      <c r="X96" s="83">
        <f t="shared" si="39"/>
        <v>141.66666666666666</v>
      </c>
      <c r="Y96" s="83">
        <f t="shared" si="39"/>
        <v>147</v>
      </c>
      <c r="Z96" s="83">
        <f t="shared" si="39"/>
        <v>156.33333333333334</v>
      </c>
      <c r="AA96" s="83">
        <f t="shared" si="39"/>
        <v>305</v>
      </c>
      <c r="AB96" s="83">
        <f t="shared" si="39"/>
        <v>292</v>
      </c>
      <c r="AC96" s="83">
        <f t="shared" si="39"/>
        <v>184.5</v>
      </c>
      <c r="AD96" s="83">
        <f t="shared" si="39"/>
        <v>170</v>
      </c>
      <c r="AE96" s="83">
        <f t="shared" si="39"/>
        <v>175.5</v>
      </c>
      <c r="AF96" s="83">
        <f t="shared" si="39"/>
        <v>268</v>
      </c>
      <c r="AG96" s="83">
        <f t="shared" si="39"/>
        <v>245</v>
      </c>
      <c r="AH96" s="83">
        <f t="shared" si="39"/>
        <v>106.5</v>
      </c>
      <c r="AI96" s="83">
        <f t="shared" si="39"/>
        <v>110</v>
      </c>
      <c r="AJ96" s="83">
        <f t="shared" si="39"/>
        <v>140</v>
      </c>
      <c r="AK96" s="83">
        <f t="shared" si="39"/>
        <v>190</v>
      </c>
      <c r="AL96" s="83">
        <f t="shared" si="39"/>
        <v>195</v>
      </c>
      <c r="AM96" s="83">
        <f t="shared" si="39"/>
        <v>64.5</v>
      </c>
      <c r="AN96" s="83">
        <f t="shared" si="39"/>
        <v>75.5</v>
      </c>
      <c r="AO96" s="83">
        <f t="shared" si="39"/>
        <v>98</v>
      </c>
    </row>
    <row r="97" spans="2:41" x14ac:dyDescent="0.2">
      <c r="B97" s="83">
        <f t="shared" ref="B97:AO97" si="40">MIN(B64:B94)</f>
        <v>0</v>
      </c>
      <c r="C97" s="83">
        <f t="shared" si="40"/>
        <v>0</v>
      </c>
      <c r="D97" s="83">
        <f t="shared" si="40"/>
        <v>0</v>
      </c>
      <c r="E97" s="83">
        <f t="shared" si="40"/>
        <v>0</v>
      </c>
      <c r="F97" s="83">
        <f t="shared" si="40"/>
        <v>0</v>
      </c>
      <c r="G97" s="83">
        <f t="shared" si="40"/>
        <v>240</v>
      </c>
      <c r="H97" s="83">
        <f t="shared" si="40"/>
        <v>242</v>
      </c>
      <c r="I97" s="83">
        <f t="shared" si="40"/>
        <v>135</v>
      </c>
      <c r="J97" s="83">
        <f t="shared" si="40"/>
        <v>146</v>
      </c>
      <c r="K97" s="83">
        <f t="shared" si="40"/>
        <v>169</v>
      </c>
      <c r="L97" s="83">
        <f t="shared" si="40"/>
        <v>265</v>
      </c>
      <c r="M97" s="83">
        <f t="shared" si="40"/>
        <v>265</v>
      </c>
      <c r="N97" s="83">
        <f t="shared" si="40"/>
        <v>140</v>
      </c>
      <c r="O97" s="83">
        <f t="shared" si="40"/>
        <v>145</v>
      </c>
      <c r="P97" s="83">
        <f t="shared" si="40"/>
        <v>145</v>
      </c>
      <c r="Q97" s="83">
        <f t="shared" si="40"/>
        <v>295</v>
      </c>
      <c r="R97" s="83">
        <f t="shared" si="40"/>
        <v>290</v>
      </c>
      <c r="S97" s="83">
        <f t="shared" si="40"/>
        <v>150</v>
      </c>
      <c r="T97" s="83">
        <f t="shared" si="40"/>
        <v>150</v>
      </c>
      <c r="U97" s="83">
        <f t="shared" si="40"/>
        <v>155</v>
      </c>
      <c r="V97" s="83">
        <f t="shared" si="40"/>
        <v>291.66666666666669</v>
      </c>
      <c r="W97" s="83">
        <f t="shared" si="40"/>
        <v>290</v>
      </c>
      <c r="X97" s="83">
        <f t="shared" si="40"/>
        <v>141.66666666666666</v>
      </c>
      <c r="Y97" s="83">
        <f t="shared" si="40"/>
        <v>147</v>
      </c>
      <c r="Z97" s="83">
        <f t="shared" si="40"/>
        <v>156.33333333333334</v>
      </c>
      <c r="AA97" s="83">
        <f t="shared" si="40"/>
        <v>305</v>
      </c>
      <c r="AB97" s="83">
        <f t="shared" si="40"/>
        <v>292</v>
      </c>
      <c r="AC97" s="83">
        <f t="shared" si="40"/>
        <v>172</v>
      </c>
      <c r="AD97" s="83">
        <f t="shared" si="40"/>
        <v>170</v>
      </c>
      <c r="AE97" s="83">
        <f t="shared" si="40"/>
        <v>168</v>
      </c>
      <c r="AF97" s="83">
        <f t="shared" si="40"/>
        <v>268</v>
      </c>
      <c r="AG97" s="83">
        <f t="shared" si="40"/>
        <v>245</v>
      </c>
      <c r="AH97" s="83">
        <f t="shared" si="40"/>
        <v>103</v>
      </c>
      <c r="AI97" s="83">
        <f t="shared" si="40"/>
        <v>110</v>
      </c>
      <c r="AJ97" s="83">
        <f t="shared" si="40"/>
        <v>140</v>
      </c>
      <c r="AK97" s="83">
        <f t="shared" si="40"/>
        <v>190</v>
      </c>
      <c r="AL97" s="83">
        <f t="shared" si="40"/>
        <v>195</v>
      </c>
      <c r="AM97" s="83">
        <f t="shared" si="40"/>
        <v>63</v>
      </c>
      <c r="AN97" s="83">
        <f t="shared" si="40"/>
        <v>75</v>
      </c>
      <c r="AO97" s="83">
        <f t="shared" si="40"/>
        <v>95</v>
      </c>
    </row>
    <row r="98" spans="2:41" x14ac:dyDescent="0.2">
      <c r="B98" s="83">
        <f t="shared" ref="B98:AO98" si="41">MAX(B64:B94)</f>
        <v>0</v>
      </c>
      <c r="C98" s="83">
        <f t="shared" si="41"/>
        <v>0</v>
      </c>
      <c r="D98" s="83">
        <f t="shared" si="41"/>
        <v>0</v>
      </c>
      <c r="E98" s="83">
        <f t="shared" si="41"/>
        <v>0</v>
      </c>
      <c r="F98" s="83">
        <f t="shared" si="41"/>
        <v>0</v>
      </c>
      <c r="G98" s="83">
        <f t="shared" si="41"/>
        <v>300</v>
      </c>
      <c r="H98" s="83">
        <f t="shared" si="41"/>
        <v>300</v>
      </c>
      <c r="I98" s="83">
        <f t="shared" si="41"/>
        <v>140</v>
      </c>
      <c r="J98" s="83">
        <f t="shared" si="41"/>
        <v>150</v>
      </c>
      <c r="K98" s="83">
        <f t="shared" si="41"/>
        <v>180</v>
      </c>
      <c r="L98" s="83">
        <f t="shared" si="41"/>
        <v>280</v>
      </c>
      <c r="M98" s="83">
        <f t="shared" si="41"/>
        <v>280</v>
      </c>
      <c r="N98" s="83">
        <f t="shared" si="41"/>
        <v>150</v>
      </c>
      <c r="O98" s="83">
        <f t="shared" si="41"/>
        <v>145</v>
      </c>
      <c r="P98" s="83">
        <f t="shared" si="41"/>
        <v>155</v>
      </c>
      <c r="Q98" s="83">
        <f t="shared" si="41"/>
        <v>300</v>
      </c>
      <c r="R98" s="83">
        <f t="shared" si="41"/>
        <v>300</v>
      </c>
      <c r="S98" s="83">
        <f t="shared" si="41"/>
        <v>175</v>
      </c>
      <c r="T98" s="83">
        <f t="shared" si="41"/>
        <v>150</v>
      </c>
      <c r="U98" s="83">
        <f t="shared" si="41"/>
        <v>180</v>
      </c>
      <c r="V98" s="83">
        <f t="shared" si="41"/>
        <v>291.66666666666669</v>
      </c>
      <c r="W98" s="83">
        <f t="shared" si="41"/>
        <v>290</v>
      </c>
      <c r="X98" s="83">
        <f t="shared" si="41"/>
        <v>141.66666666666666</v>
      </c>
      <c r="Y98" s="83">
        <f t="shared" si="41"/>
        <v>147</v>
      </c>
      <c r="Z98" s="83">
        <f t="shared" si="41"/>
        <v>156.33333333333334</v>
      </c>
      <c r="AA98" s="83">
        <f t="shared" si="41"/>
        <v>305</v>
      </c>
      <c r="AB98" s="83">
        <f t="shared" si="41"/>
        <v>292</v>
      </c>
      <c r="AC98" s="83">
        <f t="shared" si="41"/>
        <v>197</v>
      </c>
      <c r="AD98" s="83">
        <f t="shared" si="41"/>
        <v>170</v>
      </c>
      <c r="AE98" s="83">
        <f t="shared" si="41"/>
        <v>183</v>
      </c>
      <c r="AF98" s="83">
        <f t="shared" si="41"/>
        <v>268</v>
      </c>
      <c r="AG98" s="83">
        <f t="shared" si="41"/>
        <v>245</v>
      </c>
      <c r="AH98" s="83">
        <f t="shared" si="41"/>
        <v>110</v>
      </c>
      <c r="AI98" s="83">
        <f t="shared" si="41"/>
        <v>110</v>
      </c>
      <c r="AJ98" s="83">
        <f t="shared" si="41"/>
        <v>140</v>
      </c>
      <c r="AK98" s="83">
        <f t="shared" si="41"/>
        <v>190</v>
      </c>
      <c r="AL98" s="83">
        <f t="shared" si="41"/>
        <v>195</v>
      </c>
      <c r="AM98" s="83">
        <f t="shared" si="41"/>
        <v>66</v>
      </c>
      <c r="AN98" s="83">
        <f t="shared" si="41"/>
        <v>76</v>
      </c>
      <c r="AO98" s="83">
        <f t="shared" si="41"/>
        <v>101</v>
      </c>
    </row>
    <row r="99" spans="2:41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41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41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41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41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41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41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41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41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41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41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41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41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41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5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178"/>
  <sheetViews>
    <sheetView zoomScale="65" workbookViewId="0">
      <selection activeCell="G30" sqref="G30"/>
    </sheetView>
  </sheetViews>
  <sheetFormatPr defaultRowHeight="12.75" x14ac:dyDescent="0.2"/>
  <cols>
    <col min="1" max="1" width="8" customWidth="1"/>
    <col min="2" max="2" width="7.7109375" customWidth="1"/>
    <col min="3" max="7" width="8" customWidth="1"/>
    <col min="8" max="8" width="7.28515625" customWidth="1"/>
    <col min="9" max="9" width="8" customWidth="1"/>
    <col min="10" max="12" width="8.85546875" customWidth="1"/>
    <col min="13" max="15" width="10" customWidth="1"/>
    <col min="16" max="17" width="8.85546875" customWidth="1"/>
    <col min="18" max="18" width="8" customWidth="1"/>
    <col min="19" max="19" width="7.140625" customWidth="1"/>
    <col min="20" max="23" width="6.7109375" customWidth="1"/>
    <col min="24" max="48" width="5.85546875" customWidth="1"/>
    <col min="51" max="51" width="12.28515625" bestFit="1" customWidth="1"/>
    <col min="54" max="54" width="13.7109375" bestFit="1" customWidth="1"/>
    <col min="57" max="57" width="10" customWidth="1"/>
    <col min="60" max="60" width="21.5703125" customWidth="1"/>
    <col min="64" max="64" width="13.140625" bestFit="1" customWidth="1"/>
  </cols>
  <sheetData>
    <row r="1" spans="1:73" x14ac:dyDescent="0.2">
      <c r="B1" s="1" t="s">
        <v>81</v>
      </c>
      <c r="M1" s="15" t="s">
        <v>479</v>
      </c>
      <c r="N1" s="15"/>
      <c r="O1" s="15"/>
      <c r="R1" t="s">
        <v>94</v>
      </c>
      <c r="S1" s="1" t="s">
        <v>85</v>
      </c>
      <c r="Y1" s="1"/>
      <c r="AX1" t="s">
        <v>43</v>
      </c>
      <c r="AY1" t="s">
        <v>440</v>
      </c>
      <c r="AZ1" t="s">
        <v>44</v>
      </c>
      <c r="BA1" t="s">
        <v>441</v>
      </c>
      <c r="BB1" t="s">
        <v>442</v>
      </c>
      <c r="BC1" t="s">
        <v>443</v>
      </c>
      <c r="BD1" t="s">
        <v>444</v>
      </c>
      <c r="BE1" t="s">
        <v>445</v>
      </c>
      <c r="BF1" t="s">
        <v>472</v>
      </c>
      <c r="BG1" t="s">
        <v>75</v>
      </c>
      <c r="BH1" t="s">
        <v>446</v>
      </c>
    </row>
    <row r="2" spans="1:73" x14ac:dyDescent="0.2">
      <c r="B2" s="260" t="s">
        <v>82</v>
      </c>
      <c r="C2" s="261"/>
      <c r="D2" s="260" t="s">
        <v>40</v>
      </c>
      <c r="E2" s="261"/>
      <c r="F2" s="13" t="s">
        <v>47</v>
      </c>
      <c r="G2" s="13" t="s">
        <v>42</v>
      </c>
      <c r="H2" s="104" t="s">
        <v>42</v>
      </c>
      <c r="I2" s="127" t="s">
        <v>468</v>
      </c>
      <c r="J2" s="127" t="s">
        <v>469</v>
      </c>
      <c r="K2" s="127" t="s">
        <v>470</v>
      </c>
      <c r="L2" s="127" t="s">
        <v>471</v>
      </c>
      <c r="M2" s="127"/>
      <c r="N2" s="127"/>
      <c r="O2" s="127"/>
      <c r="P2" s="127"/>
      <c r="Q2" s="127"/>
      <c r="S2" s="13" t="s">
        <v>13</v>
      </c>
      <c r="T2" s="7"/>
      <c r="U2" s="14"/>
      <c r="V2" s="14"/>
      <c r="W2" s="14"/>
      <c r="X2" s="13" t="s">
        <v>14</v>
      </c>
      <c r="Y2" s="14"/>
      <c r="Z2" s="7"/>
      <c r="AA2" s="14"/>
      <c r="AB2" s="104"/>
      <c r="AC2" s="13" t="s">
        <v>15</v>
      </c>
      <c r="AD2" s="14"/>
      <c r="AE2" s="7"/>
      <c r="AF2" s="14"/>
      <c r="AG2" s="104"/>
      <c r="AH2" s="13" t="s">
        <v>460</v>
      </c>
      <c r="AI2" s="14"/>
      <c r="AJ2" s="7"/>
      <c r="AK2" s="14"/>
      <c r="AL2" s="104"/>
      <c r="AM2" s="13" t="s">
        <v>58</v>
      </c>
      <c r="AN2" s="14"/>
      <c r="AO2" s="7"/>
      <c r="AP2" s="14"/>
      <c r="AQ2" s="104"/>
      <c r="AR2" s="13" t="s">
        <v>466</v>
      </c>
      <c r="AS2" s="14"/>
      <c r="AT2" s="7"/>
      <c r="AU2" s="14"/>
      <c r="AV2" s="104"/>
      <c r="AW2" s="47"/>
      <c r="AX2" s="47"/>
      <c r="AY2" s="47"/>
      <c r="AZ2" s="47"/>
      <c r="BA2" s="47"/>
      <c r="BM2" s="241">
        <v>36557</v>
      </c>
      <c r="BP2" s="241">
        <v>36586</v>
      </c>
      <c r="BS2" s="241">
        <v>36617</v>
      </c>
    </row>
    <row r="3" spans="1:73" x14ac:dyDescent="0.2">
      <c r="B3" s="10" t="s">
        <v>34</v>
      </c>
      <c r="C3" s="11" t="s">
        <v>35</v>
      </c>
      <c r="D3" s="10" t="s">
        <v>34</v>
      </c>
      <c r="E3" s="11" t="s">
        <v>35</v>
      </c>
      <c r="F3" s="10" t="s">
        <v>34</v>
      </c>
      <c r="G3" s="10" t="s">
        <v>34</v>
      </c>
      <c r="H3" s="11" t="s">
        <v>35</v>
      </c>
      <c r="I3" s="126" t="s">
        <v>467</v>
      </c>
      <c r="J3" s="126" t="s">
        <v>467</v>
      </c>
      <c r="K3" s="126" t="s">
        <v>467</v>
      </c>
      <c r="L3" s="126" t="s">
        <v>467</v>
      </c>
      <c r="M3" s="126" t="s">
        <v>480</v>
      </c>
      <c r="N3" s="126" t="s">
        <v>483</v>
      </c>
      <c r="O3" s="126" t="s">
        <v>484</v>
      </c>
      <c r="P3" s="126" t="s">
        <v>481</v>
      </c>
      <c r="Q3" s="126" t="s">
        <v>482</v>
      </c>
      <c r="S3" s="10" t="s">
        <v>41</v>
      </c>
      <c r="T3" s="12" t="s">
        <v>40</v>
      </c>
      <c r="U3" s="12" t="s">
        <v>42</v>
      </c>
      <c r="V3" s="12" t="s">
        <v>333</v>
      </c>
      <c r="W3" s="12" t="s">
        <v>357</v>
      </c>
      <c r="X3" s="10" t="s">
        <v>41</v>
      </c>
      <c r="Y3" s="12" t="s">
        <v>40</v>
      </c>
      <c r="Z3" s="12" t="s">
        <v>42</v>
      </c>
      <c r="AA3" s="12" t="s">
        <v>333</v>
      </c>
      <c r="AB3" s="11" t="s">
        <v>357</v>
      </c>
      <c r="AC3" s="10" t="s">
        <v>41</v>
      </c>
      <c r="AD3" s="12" t="s">
        <v>40</v>
      </c>
      <c r="AE3" s="12" t="s">
        <v>42</v>
      </c>
      <c r="AF3" s="12" t="s">
        <v>333</v>
      </c>
      <c r="AG3" s="11" t="s">
        <v>357</v>
      </c>
      <c r="AH3" s="10" t="s">
        <v>41</v>
      </c>
      <c r="AI3" s="12" t="s">
        <v>40</v>
      </c>
      <c r="AJ3" s="12" t="s">
        <v>42</v>
      </c>
      <c r="AK3" s="12" t="s">
        <v>333</v>
      </c>
      <c r="AL3" s="11" t="s">
        <v>357</v>
      </c>
      <c r="AM3" s="10" t="s">
        <v>41</v>
      </c>
      <c r="AN3" s="12" t="s">
        <v>40</v>
      </c>
      <c r="AO3" s="12" t="s">
        <v>42</v>
      </c>
      <c r="AP3" s="12" t="s">
        <v>333</v>
      </c>
      <c r="AQ3" s="11" t="s">
        <v>357</v>
      </c>
      <c r="AR3" s="10" t="s">
        <v>41</v>
      </c>
      <c r="AS3" s="12" t="s">
        <v>40</v>
      </c>
      <c r="AT3" s="12" t="s">
        <v>42</v>
      </c>
      <c r="AU3" s="12" t="s">
        <v>333</v>
      </c>
      <c r="AV3" s="11" t="s">
        <v>357</v>
      </c>
      <c r="AW3" s="47"/>
      <c r="AX3" s="47"/>
      <c r="AY3" s="47"/>
      <c r="AZ3" s="178"/>
      <c r="BA3" s="178"/>
      <c r="BM3" t="s">
        <v>495</v>
      </c>
      <c r="BN3" t="s">
        <v>496</v>
      </c>
      <c r="BO3" t="s">
        <v>497</v>
      </c>
      <c r="BP3" t="s">
        <v>495</v>
      </c>
      <c r="BQ3" t="s">
        <v>496</v>
      </c>
      <c r="BR3" t="s">
        <v>497</v>
      </c>
      <c r="BS3" t="s">
        <v>495</v>
      </c>
      <c r="BT3" t="s">
        <v>496</v>
      </c>
      <c r="BU3" t="s">
        <v>497</v>
      </c>
    </row>
    <row r="4" spans="1:73" x14ac:dyDescent="0.2">
      <c r="A4" s="103">
        <v>36923</v>
      </c>
      <c r="B4" s="216">
        <v>398</v>
      </c>
      <c r="C4" s="217">
        <v>317</v>
      </c>
      <c r="D4" s="216">
        <v>375</v>
      </c>
      <c r="E4" s="218">
        <v>320</v>
      </c>
      <c r="F4" s="216"/>
      <c r="G4" s="216">
        <v>241</v>
      </c>
      <c r="H4" s="226">
        <v>149</v>
      </c>
      <c r="I4" s="210">
        <v>219</v>
      </c>
      <c r="J4" s="210">
        <v>177</v>
      </c>
      <c r="K4" s="210">
        <v>280</v>
      </c>
      <c r="L4" s="210">
        <v>276</v>
      </c>
      <c r="M4" s="237">
        <f>+B4-D4</f>
        <v>23</v>
      </c>
      <c r="N4" s="237">
        <f>+B4-K4</f>
        <v>118</v>
      </c>
      <c r="O4" s="237">
        <f>+G4-I4</f>
        <v>22</v>
      </c>
      <c r="P4" s="237">
        <f>+K4-I4</f>
        <v>61</v>
      </c>
      <c r="Q4" s="237">
        <f>+B4-G4</f>
        <v>157</v>
      </c>
      <c r="R4" s="236">
        <f>A4</f>
        <v>36923</v>
      </c>
      <c r="S4" s="193">
        <v>325</v>
      </c>
      <c r="T4" s="194">
        <v>325</v>
      </c>
      <c r="U4" s="194">
        <v>240</v>
      </c>
      <c r="V4" s="194">
        <v>225</v>
      </c>
      <c r="W4" s="195">
        <v>265</v>
      </c>
      <c r="X4" s="193">
        <v>360</v>
      </c>
      <c r="Y4" s="194">
        <v>360</v>
      </c>
      <c r="Z4" s="194">
        <v>235</v>
      </c>
      <c r="AA4" s="194">
        <v>230</v>
      </c>
      <c r="AB4" s="195">
        <v>255</v>
      </c>
      <c r="AC4" s="193">
        <v>355</v>
      </c>
      <c r="AD4" s="194">
        <v>375</v>
      </c>
      <c r="AE4" s="194">
        <v>270</v>
      </c>
      <c r="AF4" s="194">
        <v>271</v>
      </c>
      <c r="AG4" s="195">
        <v>277</v>
      </c>
      <c r="AH4" s="193">
        <v>352</v>
      </c>
      <c r="AI4" s="194">
        <v>358</v>
      </c>
      <c r="AJ4" s="194">
        <v>303</v>
      </c>
      <c r="AK4" s="194">
        <v>280</v>
      </c>
      <c r="AL4" s="195">
        <v>278</v>
      </c>
      <c r="AM4" s="193">
        <v>403</v>
      </c>
      <c r="AN4" s="194">
        <v>412</v>
      </c>
      <c r="AO4" s="194">
        <v>433</v>
      </c>
      <c r="AP4" s="194">
        <v>310</v>
      </c>
      <c r="AQ4" s="195">
        <v>300</v>
      </c>
      <c r="AR4" s="193">
        <v>365</v>
      </c>
      <c r="AS4" s="194">
        <v>337</v>
      </c>
      <c r="AT4" s="194">
        <v>200</v>
      </c>
      <c r="AU4" s="194">
        <v>184</v>
      </c>
      <c r="AV4" s="195">
        <v>198</v>
      </c>
      <c r="AW4" s="102">
        <f t="shared" ref="AW4:AW34" si="0">A4</f>
        <v>36923</v>
      </c>
      <c r="AX4">
        <v>51</v>
      </c>
      <c r="AY4" s="144">
        <v>2</v>
      </c>
      <c r="AZ4" s="159">
        <v>57</v>
      </c>
      <c r="BA4" s="144">
        <v>-3</v>
      </c>
      <c r="BB4" s="159">
        <v>69</v>
      </c>
      <c r="BC4" s="144">
        <v>-4</v>
      </c>
      <c r="BD4" s="134">
        <v>67</v>
      </c>
      <c r="BE4" s="144">
        <v>-2</v>
      </c>
      <c r="BF4" s="178">
        <v>61</v>
      </c>
      <c r="BG4" s="49">
        <v>112</v>
      </c>
      <c r="BH4">
        <v>9500</v>
      </c>
      <c r="BL4" t="s">
        <v>485</v>
      </c>
      <c r="BM4">
        <v>224172</v>
      </c>
      <c r="BN4">
        <f>28*24</f>
        <v>672</v>
      </c>
      <c r="BO4" s="83">
        <f>+BM4/BN4</f>
        <v>333.58928571428572</v>
      </c>
      <c r="BP4">
        <v>185248</v>
      </c>
      <c r="BQ4">
        <f>31*24</f>
        <v>744</v>
      </c>
      <c r="BR4" s="83">
        <f>+BP4/BQ4</f>
        <v>248.98924731182797</v>
      </c>
      <c r="BS4">
        <v>131045</v>
      </c>
      <c r="BT4">
        <f>30*24</f>
        <v>720</v>
      </c>
      <c r="BU4" s="83">
        <f>+BS4/BT4</f>
        <v>182.00694444444446</v>
      </c>
    </row>
    <row r="5" spans="1:73" x14ac:dyDescent="0.2">
      <c r="A5" s="103">
        <v>36924</v>
      </c>
      <c r="B5" s="216">
        <v>230</v>
      </c>
      <c r="C5" s="217">
        <v>203</v>
      </c>
      <c r="D5" s="216">
        <v>229</v>
      </c>
      <c r="E5" s="218">
        <v>200</v>
      </c>
      <c r="F5" s="219"/>
      <c r="G5" s="216">
        <v>177</v>
      </c>
      <c r="H5" s="218">
        <v>130</v>
      </c>
      <c r="I5" s="211">
        <v>172</v>
      </c>
      <c r="J5" s="211">
        <v>155</v>
      </c>
      <c r="K5" s="211">
        <v>200</v>
      </c>
      <c r="L5" s="211">
        <v>190</v>
      </c>
      <c r="M5" s="238">
        <f>+B5-D5</f>
        <v>1</v>
      </c>
      <c r="N5" s="238">
        <f t="shared" ref="N5:N11" si="1">+B5-K5</f>
        <v>30</v>
      </c>
      <c r="O5" s="238">
        <f t="shared" ref="O5:O11" si="2">+G5-I5</f>
        <v>5</v>
      </c>
      <c r="P5" s="238">
        <f>+K5-I5</f>
        <v>28</v>
      </c>
      <c r="Q5" s="238">
        <f>+B5-G5</f>
        <v>53</v>
      </c>
      <c r="R5" s="236">
        <f t="shared" ref="R5:R30" si="3">A5</f>
        <v>36924</v>
      </c>
      <c r="S5" s="196">
        <v>285</v>
      </c>
      <c r="T5" s="197">
        <v>285</v>
      </c>
      <c r="U5" s="197">
        <v>210</v>
      </c>
      <c r="V5" s="197">
        <v>205</v>
      </c>
      <c r="W5" s="198">
        <v>230</v>
      </c>
      <c r="X5" s="196">
        <v>325</v>
      </c>
      <c r="Y5" s="197">
        <v>325</v>
      </c>
      <c r="Z5" s="197">
        <v>220</v>
      </c>
      <c r="AA5" s="197">
        <v>205</v>
      </c>
      <c r="AB5" s="198">
        <v>220</v>
      </c>
      <c r="AC5" s="196">
        <v>355</v>
      </c>
      <c r="AD5" s="197">
        <v>355</v>
      </c>
      <c r="AE5" s="197">
        <v>260</v>
      </c>
      <c r="AF5" s="197">
        <v>251</v>
      </c>
      <c r="AG5" s="198">
        <v>257</v>
      </c>
      <c r="AH5" s="196">
        <v>347</v>
      </c>
      <c r="AI5" s="197">
        <v>348</v>
      </c>
      <c r="AJ5" s="197">
        <v>293</v>
      </c>
      <c r="AK5" s="197">
        <v>260</v>
      </c>
      <c r="AL5" s="198">
        <v>258</v>
      </c>
      <c r="AM5" s="196">
        <v>395</v>
      </c>
      <c r="AN5" s="197">
        <v>402</v>
      </c>
      <c r="AO5" s="197">
        <v>423</v>
      </c>
      <c r="AP5" s="197">
        <v>285</v>
      </c>
      <c r="AQ5" s="198">
        <v>275</v>
      </c>
      <c r="AR5" s="196">
        <v>365</v>
      </c>
      <c r="AS5" s="197">
        <v>337</v>
      </c>
      <c r="AT5" s="197">
        <v>195</v>
      </c>
      <c r="AU5" s="197">
        <v>174</v>
      </c>
      <c r="AV5" s="198">
        <v>188</v>
      </c>
      <c r="AW5" s="102">
        <f t="shared" si="0"/>
        <v>36924</v>
      </c>
      <c r="AX5">
        <v>51</v>
      </c>
      <c r="AY5" s="144">
        <v>4</v>
      </c>
      <c r="AZ5" s="159">
        <v>59</v>
      </c>
      <c r="BA5" s="144">
        <v>0</v>
      </c>
      <c r="BB5" s="159">
        <v>74</v>
      </c>
      <c r="BC5" s="144">
        <v>3</v>
      </c>
      <c r="BD5" s="134">
        <v>68</v>
      </c>
      <c r="BE5" s="144">
        <v>1</v>
      </c>
      <c r="BF5" s="178">
        <v>62</v>
      </c>
      <c r="BG5" s="49">
        <v>98</v>
      </c>
      <c r="BL5" t="s">
        <v>486</v>
      </c>
      <c r="BM5">
        <v>48334</v>
      </c>
      <c r="BN5">
        <f t="shared" ref="BN5:BN12" si="4">28*24</f>
        <v>672</v>
      </c>
      <c r="BO5" s="83">
        <f t="shared" ref="BO5:BO12" si="5">+BM5/BN5</f>
        <v>71.925595238095241</v>
      </c>
      <c r="BP5">
        <v>43206</v>
      </c>
      <c r="BQ5">
        <f t="shared" ref="BQ5:BQ12" si="6">31*24</f>
        <v>744</v>
      </c>
      <c r="BR5" s="83">
        <f t="shared" ref="BR5:BR12" si="7">+BP5/BQ5</f>
        <v>58.072580645161288</v>
      </c>
      <c r="BS5">
        <v>32321</v>
      </c>
      <c r="BT5">
        <f t="shared" ref="BT5:BT12" si="8">30*24</f>
        <v>720</v>
      </c>
      <c r="BU5" s="83">
        <f t="shared" ref="BU5:BU12" si="9">+BS5/BT5</f>
        <v>44.890277777777776</v>
      </c>
    </row>
    <row r="6" spans="1:73" x14ac:dyDescent="0.2">
      <c r="A6" s="103">
        <v>36925</v>
      </c>
      <c r="B6" s="216">
        <v>230</v>
      </c>
      <c r="C6" s="217">
        <v>203</v>
      </c>
      <c r="D6" s="216">
        <v>229</v>
      </c>
      <c r="E6" s="218">
        <v>200</v>
      </c>
      <c r="F6" s="219"/>
      <c r="G6" s="216">
        <v>177</v>
      </c>
      <c r="H6" s="218">
        <v>130</v>
      </c>
      <c r="I6" s="211">
        <v>172</v>
      </c>
      <c r="J6" s="211">
        <v>155</v>
      </c>
      <c r="K6" s="211">
        <v>200</v>
      </c>
      <c r="L6" s="211">
        <v>190</v>
      </c>
      <c r="M6" s="238">
        <f>+B6-D6</f>
        <v>1</v>
      </c>
      <c r="N6" s="238">
        <f t="shared" si="1"/>
        <v>30</v>
      </c>
      <c r="O6" s="238">
        <f t="shared" si="2"/>
        <v>5</v>
      </c>
      <c r="P6" s="238">
        <f>+K6-I6</f>
        <v>28</v>
      </c>
      <c r="Q6" s="238">
        <f>+B6-G6</f>
        <v>53</v>
      </c>
      <c r="R6" s="236">
        <f t="shared" si="3"/>
        <v>36925</v>
      </c>
      <c r="S6" s="196">
        <v>285</v>
      </c>
      <c r="T6" s="197">
        <v>285</v>
      </c>
      <c r="U6" s="197">
        <v>210</v>
      </c>
      <c r="V6" s="197">
        <v>205</v>
      </c>
      <c r="W6" s="198">
        <v>230</v>
      </c>
      <c r="X6" s="196">
        <v>325</v>
      </c>
      <c r="Y6" s="197">
        <v>325</v>
      </c>
      <c r="Z6" s="197">
        <v>220</v>
      </c>
      <c r="AA6" s="197">
        <v>205</v>
      </c>
      <c r="AB6" s="198">
        <v>220</v>
      </c>
      <c r="AC6" s="196">
        <v>355</v>
      </c>
      <c r="AD6" s="197">
        <v>355</v>
      </c>
      <c r="AE6" s="197">
        <v>260</v>
      </c>
      <c r="AF6" s="197">
        <v>251</v>
      </c>
      <c r="AG6" s="198">
        <v>257</v>
      </c>
      <c r="AH6" s="196">
        <v>347</v>
      </c>
      <c r="AI6" s="197">
        <v>348</v>
      </c>
      <c r="AJ6" s="197">
        <v>293</v>
      </c>
      <c r="AK6" s="197">
        <v>260</v>
      </c>
      <c r="AL6" s="198">
        <v>258</v>
      </c>
      <c r="AM6" s="196">
        <v>395</v>
      </c>
      <c r="AN6" s="197">
        <v>402</v>
      </c>
      <c r="AO6" s="197">
        <v>423</v>
      </c>
      <c r="AP6" s="197">
        <v>285</v>
      </c>
      <c r="AQ6" s="198">
        <v>275</v>
      </c>
      <c r="AR6" s="196">
        <v>365</v>
      </c>
      <c r="AS6" s="197">
        <v>337</v>
      </c>
      <c r="AT6" s="197">
        <v>195</v>
      </c>
      <c r="AU6" s="197">
        <v>174</v>
      </c>
      <c r="AV6" s="198">
        <v>188</v>
      </c>
      <c r="AW6" s="102">
        <f t="shared" si="0"/>
        <v>36925</v>
      </c>
      <c r="AX6">
        <v>49</v>
      </c>
      <c r="AY6" s="144">
        <v>1</v>
      </c>
      <c r="AZ6" s="159">
        <v>66</v>
      </c>
      <c r="BA6" s="144">
        <v>4</v>
      </c>
      <c r="BB6" s="159">
        <v>84</v>
      </c>
      <c r="BC6" s="144">
        <v>7</v>
      </c>
      <c r="BD6" s="134">
        <v>70</v>
      </c>
      <c r="BE6" s="144">
        <v>1</v>
      </c>
      <c r="BF6" s="178">
        <v>61</v>
      </c>
      <c r="BG6" s="49">
        <v>109</v>
      </c>
      <c r="BL6" t="s">
        <v>487</v>
      </c>
      <c r="BM6">
        <v>37055</v>
      </c>
      <c r="BN6">
        <f t="shared" si="4"/>
        <v>672</v>
      </c>
      <c r="BO6" s="83">
        <f t="shared" si="5"/>
        <v>55.141369047619051</v>
      </c>
      <c r="BP6">
        <v>90438</v>
      </c>
      <c r="BQ6">
        <f t="shared" si="6"/>
        <v>744</v>
      </c>
      <c r="BR6" s="83">
        <f t="shared" si="7"/>
        <v>121.55645161290323</v>
      </c>
      <c r="BS6">
        <v>44390</v>
      </c>
      <c r="BT6">
        <f t="shared" si="8"/>
        <v>720</v>
      </c>
      <c r="BU6" s="83">
        <f t="shared" si="9"/>
        <v>61.652777777777779</v>
      </c>
    </row>
    <row r="7" spans="1:73" x14ac:dyDescent="0.2">
      <c r="A7" s="103">
        <v>36926</v>
      </c>
      <c r="B7" s="216"/>
      <c r="C7" s="217">
        <v>200</v>
      </c>
      <c r="D7" s="216"/>
      <c r="E7" s="218">
        <v>200</v>
      </c>
      <c r="F7" s="219"/>
      <c r="G7" s="216"/>
      <c r="H7" s="218">
        <v>126</v>
      </c>
      <c r="I7" s="211"/>
      <c r="J7" s="211">
        <v>158</v>
      </c>
      <c r="K7" s="211"/>
      <c r="L7" s="211">
        <v>170</v>
      </c>
      <c r="M7" s="238"/>
      <c r="N7" s="238"/>
      <c r="O7" s="238"/>
      <c r="P7" s="238"/>
      <c r="Q7" s="238"/>
      <c r="R7" s="236">
        <f t="shared" si="3"/>
        <v>36926</v>
      </c>
      <c r="S7" s="199"/>
      <c r="T7" s="200"/>
      <c r="U7" s="197"/>
      <c r="V7" s="197"/>
      <c r="W7" s="198"/>
      <c r="X7" s="196"/>
      <c r="Y7" s="197"/>
      <c r="Z7" s="197"/>
      <c r="AA7" s="197"/>
      <c r="AB7" s="198"/>
      <c r="AC7" s="196"/>
      <c r="AD7" s="197"/>
      <c r="AE7" s="197"/>
      <c r="AF7" s="197"/>
      <c r="AG7" s="198"/>
      <c r="AH7" s="196"/>
      <c r="AI7" s="197"/>
      <c r="AJ7" s="197"/>
      <c r="AK7" s="197"/>
      <c r="AL7" s="198"/>
      <c r="AM7" s="196"/>
      <c r="AN7" s="197"/>
      <c r="AO7" s="197"/>
      <c r="AP7" s="197"/>
      <c r="AQ7" s="198"/>
      <c r="AR7" s="196"/>
      <c r="AS7" s="197"/>
      <c r="AT7" s="197"/>
      <c r="AU7" s="197"/>
      <c r="AV7" s="198"/>
      <c r="AW7" s="102">
        <f t="shared" si="0"/>
        <v>36926</v>
      </c>
      <c r="AX7">
        <v>54</v>
      </c>
      <c r="AY7" s="144">
        <v>7</v>
      </c>
      <c r="AZ7" s="159">
        <v>69</v>
      </c>
      <c r="BA7" s="144">
        <v>7</v>
      </c>
      <c r="BB7" s="159">
        <v>87</v>
      </c>
      <c r="BC7" s="144">
        <v>11</v>
      </c>
      <c r="BD7" s="134">
        <v>79</v>
      </c>
      <c r="BE7" s="144">
        <v>7</v>
      </c>
      <c r="BF7" s="178">
        <v>63</v>
      </c>
      <c r="BG7" s="49">
        <v>96</v>
      </c>
      <c r="BL7" t="s">
        <v>488</v>
      </c>
      <c r="BM7">
        <v>23501</v>
      </c>
      <c r="BN7">
        <f t="shared" si="4"/>
        <v>672</v>
      </c>
      <c r="BO7" s="83">
        <f t="shared" si="5"/>
        <v>34.97172619047619</v>
      </c>
      <c r="BP7">
        <v>42837</v>
      </c>
      <c r="BQ7">
        <f t="shared" si="6"/>
        <v>744</v>
      </c>
      <c r="BR7" s="83">
        <f t="shared" si="7"/>
        <v>57.576612903225808</v>
      </c>
      <c r="BS7">
        <v>46793</v>
      </c>
      <c r="BT7">
        <f t="shared" si="8"/>
        <v>720</v>
      </c>
      <c r="BU7" s="83">
        <f t="shared" si="9"/>
        <v>64.990277777777777</v>
      </c>
    </row>
    <row r="8" spans="1:73" x14ac:dyDescent="0.2">
      <c r="A8" s="103">
        <v>36927</v>
      </c>
      <c r="B8" s="216">
        <v>200</v>
      </c>
      <c r="C8" s="217">
        <v>200</v>
      </c>
      <c r="D8" s="216">
        <v>204</v>
      </c>
      <c r="E8" s="218">
        <v>200</v>
      </c>
      <c r="F8" s="219"/>
      <c r="G8" s="216">
        <v>160</v>
      </c>
      <c r="H8" s="218">
        <v>126</v>
      </c>
      <c r="I8" s="211">
        <v>171</v>
      </c>
      <c r="J8" s="211">
        <v>158</v>
      </c>
      <c r="K8" s="211">
        <v>183</v>
      </c>
      <c r="L8" s="211">
        <v>170</v>
      </c>
      <c r="M8" s="238">
        <f t="shared" ref="M8:M13" si="10">+B8-D8</f>
        <v>-4</v>
      </c>
      <c r="N8" s="238">
        <f t="shared" si="1"/>
        <v>17</v>
      </c>
      <c r="O8" s="238">
        <f t="shared" si="2"/>
        <v>-11</v>
      </c>
      <c r="P8" s="238">
        <f t="shared" ref="P8:P13" si="11">+K8-I8</f>
        <v>12</v>
      </c>
      <c r="Q8" s="238">
        <f t="shared" ref="Q8:Q13" si="12">+B8-G8</f>
        <v>40</v>
      </c>
      <c r="R8" s="236">
        <f t="shared" si="3"/>
        <v>36927</v>
      </c>
      <c r="S8" s="196">
        <v>345</v>
      </c>
      <c r="T8" s="197">
        <v>345</v>
      </c>
      <c r="U8" s="197">
        <v>220</v>
      </c>
      <c r="V8" s="197">
        <v>230</v>
      </c>
      <c r="W8" s="198">
        <v>260</v>
      </c>
      <c r="X8" s="196">
        <v>350</v>
      </c>
      <c r="Y8" s="197">
        <v>350</v>
      </c>
      <c r="Z8" s="197">
        <v>230</v>
      </c>
      <c r="AA8" s="197">
        <v>220</v>
      </c>
      <c r="AB8" s="198">
        <v>245</v>
      </c>
      <c r="AC8" s="196">
        <v>355</v>
      </c>
      <c r="AD8" s="197">
        <v>355</v>
      </c>
      <c r="AE8" s="197">
        <v>288</v>
      </c>
      <c r="AF8" s="197">
        <v>257</v>
      </c>
      <c r="AG8" s="198">
        <v>255</v>
      </c>
      <c r="AH8" s="196">
        <v>347</v>
      </c>
      <c r="AI8" s="197">
        <v>348</v>
      </c>
      <c r="AJ8" s="197">
        <v>288</v>
      </c>
      <c r="AK8" s="197">
        <v>257</v>
      </c>
      <c r="AL8" s="198">
        <v>255</v>
      </c>
      <c r="AM8" s="196">
        <v>395</v>
      </c>
      <c r="AN8" s="197">
        <v>402</v>
      </c>
      <c r="AO8" s="197">
        <v>418</v>
      </c>
      <c r="AP8" s="197">
        <v>280</v>
      </c>
      <c r="AQ8" s="198">
        <v>270</v>
      </c>
      <c r="AR8" s="196">
        <v>365</v>
      </c>
      <c r="AS8" s="197">
        <v>337</v>
      </c>
      <c r="AT8" s="197">
        <v>190</v>
      </c>
      <c r="AU8" s="197">
        <v>167</v>
      </c>
      <c r="AV8" s="198">
        <v>181</v>
      </c>
      <c r="AW8" s="228">
        <f>+AS8-AV8</f>
        <v>156</v>
      </c>
      <c r="AX8" s="16">
        <v>48</v>
      </c>
      <c r="AY8" s="229">
        <v>-1</v>
      </c>
      <c r="AZ8" s="230">
        <v>66</v>
      </c>
      <c r="BA8" s="229">
        <v>5</v>
      </c>
      <c r="BB8" s="230">
        <v>81</v>
      </c>
      <c r="BC8" s="229">
        <v>10</v>
      </c>
      <c r="BD8" s="231">
        <v>79</v>
      </c>
      <c r="BE8" s="229">
        <v>9</v>
      </c>
      <c r="BF8" s="232">
        <v>91</v>
      </c>
      <c r="BG8" s="234">
        <v>99</v>
      </c>
      <c r="BH8" s="16">
        <v>10000</v>
      </c>
      <c r="BL8" t="s">
        <v>489</v>
      </c>
      <c r="BM8">
        <v>90856</v>
      </c>
      <c r="BN8">
        <f t="shared" si="4"/>
        <v>672</v>
      </c>
      <c r="BO8" s="83">
        <f t="shared" si="5"/>
        <v>135.20238095238096</v>
      </c>
      <c r="BP8">
        <v>76894</v>
      </c>
      <c r="BQ8">
        <f t="shared" si="6"/>
        <v>744</v>
      </c>
      <c r="BR8" s="83">
        <f t="shared" si="7"/>
        <v>103.35215053763442</v>
      </c>
      <c r="BS8">
        <v>60422</v>
      </c>
      <c r="BT8">
        <f t="shared" si="8"/>
        <v>720</v>
      </c>
      <c r="BU8" s="83">
        <f t="shared" si="9"/>
        <v>83.919444444444451</v>
      </c>
    </row>
    <row r="9" spans="1:73" x14ac:dyDescent="0.2">
      <c r="A9" s="103">
        <v>36928</v>
      </c>
      <c r="B9" s="216">
        <v>209</v>
      </c>
      <c r="C9" s="217">
        <v>202</v>
      </c>
      <c r="D9" s="216">
        <v>212</v>
      </c>
      <c r="E9" s="218">
        <v>205</v>
      </c>
      <c r="F9" s="219"/>
      <c r="G9" s="216">
        <v>155</v>
      </c>
      <c r="H9" s="218">
        <v>117</v>
      </c>
      <c r="I9" s="211">
        <v>165</v>
      </c>
      <c r="J9" s="211">
        <v>150</v>
      </c>
      <c r="K9" s="211">
        <v>200</v>
      </c>
      <c r="L9" s="211">
        <v>180</v>
      </c>
      <c r="M9" s="238">
        <f t="shared" si="10"/>
        <v>-3</v>
      </c>
      <c r="N9" s="238">
        <f t="shared" si="1"/>
        <v>9</v>
      </c>
      <c r="O9" s="238">
        <f t="shared" si="2"/>
        <v>-10</v>
      </c>
      <c r="P9" s="238">
        <f t="shared" si="11"/>
        <v>35</v>
      </c>
      <c r="Q9" s="238">
        <f t="shared" si="12"/>
        <v>54</v>
      </c>
      <c r="R9" s="236">
        <f t="shared" si="3"/>
        <v>36928</v>
      </c>
      <c r="S9" s="196">
        <v>350</v>
      </c>
      <c r="T9" s="197">
        <v>350</v>
      </c>
      <c r="U9" s="197">
        <v>215</v>
      </c>
      <c r="V9" s="197">
        <v>230</v>
      </c>
      <c r="W9" s="198">
        <v>270</v>
      </c>
      <c r="X9" s="196">
        <v>355</v>
      </c>
      <c r="Y9" s="197">
        <v>355</v>
      </c>
      <c r="Z9" s="197">
        <v>230</v>
      </c>
      <c r="AA9" s="197">
        <v>225</v>
      </c>
      <c r="AB9" s="198">
        <v>250</v>
      </c>
      <c r="AC9" s="196">
        <v>355</v>
      </c>
      <c r="AD9" s="197">
        <v>355</v>
      </c>
      <c r="AE9" s="197">
        <v>245</v>
      </c>
      <c r="AF9" s="197">
        <v>254</v>
      </c>
      <c r="AG9" s="198">
        <v>243</v>
      </c>
      <c r="AH9" s="196">
        <v>347</v>
      </c>
      <c r="AI9" s="197">
        <v>348</v>
      </c>
      <c r="AJ9" s="197">
        <v>287</v>
      </c>
      <c r="AK9" s="197">
        <v>255</v>
      </c>
      <c r="AL9" s="198">
        <v>255</v>
      </c>
      <c r="AM9" s="196">
        <v>395</v>
      </c>
      <c r="AN9" s="197">
        <v>402</v>
      </c>
      <c r="AO9" s="197">
        <v>418</v>
      </c>
      <c r="AP9" s="197">
        <v>275</v>
      </c>
      <c r="AQ9" s="198">
        <v>290</v>
      </c>
      <c r="AR9" s="196">
        <v>365</v>
      </c>
      <c r="AS9" s="197">
        <v>337</v>
      </c>
      <c r="AT9" s="197">
        <v>190</v>
      </c>
      <c r="AU9" s="197">
        <v>167</v>
      </c>
      <c r="AV9" s="198">
        <v>181</v>
      </c>
      <c r="AW9" s="102">
        <f t="shared" si="0"/>
        <v>36928</v>
      </c>
      <c r="AX9">
        <v>44</v>
      </c>
      <c r="AY9" s="144">
        <v>-3</v>
      </c>
      <c r="AZ9" s="209">
        <v>55</v>
      </c>
      <c r="BA9" s="144">
        <v>0</v>
      </c>
      <c r="BB9" s="209">
        <v>65</v>
      </c>
      <c r="BC9" s="144">
        <v>-2</v>
      </c>
      <c r="BD9" s="134">
        <v>78</v>
      </c>
      <c r="BE9" s="144">
        <v>9</v>
      </c>
      <c r="BF9" s="178">
        <v>99</v>
      </c>
      <c r="BG9" s="49">
        <v>104</v>
      </c>
      <c r="BL9" t="s">
        <v>490</v>
      </c>
      <c r="BM9">
        <v>71030</v>
      </c>
      <c r="BN9">
        <f t="shared" si="4"/>
        <v>672</v>
      </c>
      <c r="BO9" s="83">
        <f t="shared" si="5"/>
        <v>105.69940476190476</v>
      </c>
      <c r="BP9">
        <v>76832</v>
      </c>
      <c r="BQ9">
        <f t="shared" si="6"/>
        <v>744</v>
      </c>
      <c r="BR9" s="83">
        <f t="shared" si="7"/>
        <v>103.26881720430107</v>
      </c>
      <c r="BS9">
        <v>57758</v>
      </c>
      <c r="BT9">
        <f t="shared" si="8"/>
        <v>720</v>
      </c>
      <c r="BU9" s="83">
        <f t="shared" si="9"/>
        <v>80.219444444444449</v>
      </c>
    </row>
    <row r="10" spans="1:73" x14ac:dyDescent="0.2">
      <c r="A10" s="103">
        <v>36929</v>
      </c>
      <c r="B10" s="216">
        <v>283</v>
      </c>
      <c r="C10" s="217">
        <v>257</v>
      </c>
      <c r="D10" s="216">
        <v>307</v>
      </c>
      <c r="E10" s="218">
        <v>260</v>
      </c>
      <c r="F10" s="219"/>
      <c r="G10" s="216">
        <v>167</v>
      </c>
      <c r="H10" s="218">
        <v>115</v>
      </c>
      <c r="I10" s="211">
        <v>171</v>
      </c>
      <c r="J10" s="211">
        <v>139</v>
      </c>
      <c r="K10" s="211">
        <v>253</v>
      </c>
      <c r="L10" s="211">
        <v>218</v>
      </c>
      <c r="M10" s="238">
        <f t="shared" si="10"/>
        <v>-24</v>
      </c>
      <c r="N10" s="238">
        <f t="shared" si="1"/>
        <v>30</v>
      </c>
      <c r="O10" s="238">
        <f t="shared" si="2"/>
        <v>-4</v>
      </c>
      <c r="P10" s="238">
        <f t="shared" si="11"/>
        <v>82</v>
      </c>
      <c r="Q10" s="238">
        <f t="shared" si="12"/>
        <v>116</v>
      </c>
      <c r="R10" s="236">
        <f t="shared" si="3"/>
        <v>36929</v>
      </c>
      <c r="S10" s="196">
        <v>325</v>
      </c>
      <c r="T10" s="197">
        <v>325</v>
      </c>
      <c r="U10" s="197">
        <v>195</v>
      </c>
      <c r="V10" s="197">
        <v>200</v>
      </c>
      <c r="W10" s="198">
        <v>255</v>
      </c>
      <c r="X10" s="196">
        <v>300</v>
      </c>
      <c r="Y10" s="197">
        <v>305</v>
      </c>
      <c r="Z10" s="197">
        <v>200</v>
      </c>
      <c r="AA10" s="197">
        <v>190</v>
      </c>
      <c r="AB10" s="198">
        <v>215</v>
      </c>
      <c r="AC10" s="196"/>
      <c r="AD10" s="197"/>
      <c r="AE10" s="197"/>
      <c r="AF10" s="197"/>
      <c r="AG10" s="198"/>
      <c r="AH10" s="196">
        <v>315</v>
      </c>
      <c r="AI10" s="197">
        <v>335</v>
      </c>
      <c r="AJ10" s="197">
        <v>240</v>
      </c>
      <c r="AK10" s="197">
        <v>210</v>
      </c>
      <c r="AL10" s="198">
        <v>210</v>
      </c>
      <c r="AM10" s="196">
        <v>377</v>
      </c>
      <c r="AN10" s="197">
        <v>392</v>
      </c>
      <c r="AO10" s="197">
        <v>398</v>
      </c>
      <c r="AP10" s="197">
        <v>265</v>
      </c>
      <c r="AQ10" s="198">
        <v>250</v>
      </c>
      <c r="AR10" s="196">
        <v>358</v>
      </c>
      <c r="AS10" s="197">
        <v>333</v>
      </c>
      <c r="AT10" s="197">
        <v>175</v>
      </c>
      <c r="AU10" s="197">
        <v>159</v>
      </c>
      <c r="AV10" s="198">
        <v>173</v>
      </c>
      <c r="AW10" s="102">
        <f t="shared" si="0"/>
        <v>36929</v>
      </c>
      <c r="AX10">
        <v>43</v>
      </c>
      <c r="AY10" s="144">
        <v>-8</v>
      </c>
      <c r="AZ10" s="159">
        <v>55</v>
      </c>
      <c r="BA10" s="144">
        <v>-2</v>
      </c>
      <c r="BB10" s="159">
        <v>57</v>
      </c>
      <c r="BC10" s="144">
        <v>-8</v>
      </c>
      <c r="BD10" s="134">
        <v>73</v>
      </c>
      <c r="BE10" s="144">
        <v>8</v>
      </c>
      <c r="BF10" s="178">
        <v>103</v>
      </c>
      <c r="BG10" s="49">
        <v>125</v>
      </c>
      <c r="BL10" t="s">
        <v>491</v>
      </c>
      <c r="BM10">
        <v>7392</v>
      </c>
      <c r="BN10">
        <f t="shared" si="4"/>
        <v>672</v>
      </c>
      <c r="BO10" s="83">
        <f t="shared" si="5"/>
        <v>11</v>
      </c>
      <c r="BP10">
        <v>8516</v>
      </c>
      <c r="BQ10">
        <f t="shared" si="6"/>
        <v>744</v>
      </c>
      <c r="BR10" s="83">
        <f t="shared" si="7"/>
        <v>11.446236559139784</v>
      </c>
      <c r="BS10">
        <v>7851</v>
      </c>
      <c r="BT10">
        <f t="shared" si="8"/>
        <v>720</v>
      </c>
      <c r="BU10" s="83">
        <f t="shared" si="9"/>
        <v>10.904166666666667</v>
      </c>
    </row>
    <row r="11" spans="1:73" x14ac:dyDescent="0.2">
      <c r="A11" s="103">
        <v>36930</v>
      </c>
      <c r="B11" s="216">
        <v>390</v>
      </c>
      <c r="C11" s="217">
        <v>310</v>
      </c>
      <c r="D11" s="216">
        <v>392</v>
      </c>
      <c r="E11" s="218">
        <v>300</v>
      </c>
      <c r="F11" s="219"/>
      <c r="G11" s="216">
        <v>184</v>
      </c>
      <c r="H11" s="218">
        <v>126</v>
      </c>
      <c r="I11" s="211">
        <v>173</v>
      </c>
      <c r="J11" s="211">
        <v>142</v>
      </c>
      <c r="K11" s="211">
        <v>279</v>
      </c>
      <c r="L11" s="211">
        <v>224</v>
      </c>
      <c r="M11" s="238">
        <f t="shared" si="10"/>
        <v>-2</v>
      </c>
      <c r="N11" s="238">
        <f t="shared" si="1"/>
        <v>111</v>
      </c>
      <c r="O11" s="238">
        <f t="shared" si="2"/>
        <v>11</v>
      </c>
      <c r="P11" s="238">
        <f t="shared" si="11"/>
        <v>106</v>
      </c>
      <c r="Q11" s="238">
        <f t="shared" si="12"/>
        <v>206</v>
      </c>
      <c r="R11" s="236">
        <f t="shared" si="3"/>
        <v>36930</v>
      </c>
      <c r="S11" s="196">
        <v>325</v>
      </c>
      <c r="T11" s="197">
        <v>325</v>
      </c>
      <c r="U11" s="197">
        <v>190</v>
      </c>
      <c r="V11" s="197">
        <v>200</v>
      </c>
      <c r="W11" s="198">
        <v>250</v>
      </c>
      <c r="X11" s="196">
        <v>300</v>
      </c>
      <c r="Y11" s="197">
        <v>305</v>
      </c>
      <c r="Z11" s="197">
        <v>190</v>
      </c>
      <c r="AA11" s="197">
        <v>190</v>
      </c>
      <c r="AB11" s="198">
        <v>230</v>
      </c>
      <c r="AC11" s="196">
        <v>290</v>
      </c>
      <c r="AD11" s="197">
        <v>305</v>
      </c>
      <c r="AE11" s="197">
        <v>205</v>
      </c>
      <c r="AF11" s="197">
        <v>195</v>
      </c>
      <c r="AG11" s="198">
        <v>214</v>
      </c>
      <c r="AH11" s="196">
        <v>300</v>
      </c>
      <c r="AI11" s="197">
        <v>312</v>
      </c>
      <c r="AJ11" s="197">
        <v>232</v>
      </c>
      <c r="AK11" s="197">
        <v>208</v>
      </c>
      <c r="AL11" s="198">
        <v>216</v>
      </c>
      <c r="AM11" s="196">
        <v>368</v>
      </c>
      <c r="AN11" s="197">
        <v>377</v>
      </c>
      <c r="AO11" s="197">
        <v>388</v>
      </c>
      <c r="AP11" s="197">
        <v>278</v>
      </c>
      <c r="AQ11" s="198">
        <v>260</v>
      </c>
      <c r="AR11" s="196">
        <v>357</v>
      </c>
      <c r="AS11" s="197">
        <v>332</v>
      </c>
      <c r="AT11" s="197">
        <v>165</v>
      </c>
      <c r="AU11" s="197">
        <v>153</v>
      </c>
      <c r="AV11" s="198">
        <v>174</v>
      </c>
      <c r="AW11" s="102">
        <f t="shared" si="0"/>
        <v>36930</v>
      </c>
      <c r="AX11">
        <v>40</v>
      </c>
      <c r="AY11" s="144">
        <v>-6</v>
      </c>
      <c r="AZ11" s="159">
        <v>55</v>
      </c>
      <c r="BA11" s="144">
        <v>-5</v>
      </c>
      <c r="BB11" s="159">
        <v>60</v>
      </c>
      <c r="BC11" s="144">
        <v>-8</v>
      </c>
      <c r="BD11" s="134">
        <v>56</v>
      </c>
      <c r="BE11" s="144">
        <v>-8</v>
      </c>
      <c r="BF11" s="178">
        <v>114</v>
      </c>
      <c r="BG11" s="49">
        <v>117</v>
      </c>
      <c r="BL11" t="s">
        <v>492</v>
      </c>
      <c r="BM11">
        <v>26258</v>
      </c>
      <c r="BN11">
        <f t="shared" si="4"/>
        <v>672</v>
      </c>
      <c r="BO11" s="83">
        <f t="shared" si="5"/>
        <v>39.074404761904759</v>
      </c>
      <c r="BP11">
        <v>58682</v>
      </c>
      <c r="BQ11">
        <f t="shared" si="6"/>
        <v>744</v>
      </c>
      <c r="BR11" s="83">
        <f t="shared" si="7"/>
        <v>78.873655913978496</v>
      </c>
      <c r="BS11">
        <v>67656</v>
      </c>
      <c r="BT11">
        <f t="shared" si="8"/>
        <v>720</v>
      </c>
      <c r="BU11" s="83">
        <f t="shared" si="9"/>
        <v>93.966666666666669</v>
      </c>
    </row>
    <row r="12" spans="1:73" x14ac:dyDescent="0.2">
      <c r="A12" s="103">
        <v>36931</v>
      </c>
      <c r="B12" s="216">
        <v>268</v>
      </c>
      <c r="C12" s="217">
        <v>243</v>
      </c>
      <c r="D12" s="216">
        <v>254</v>
      </c>
      <c r="E12" s="218">
        <v>243</v>
      </c>
      <c r="F12" s="219"/>
      <c r="G12" s="216">
        <v>153</v>
      </c>
      <c r="H12" s="218">
        <v>105</v>
      </c>
      <c r="I12" s="211">
        <v>165</v>
      </c>
      <c r="J12" s="211">
        <v>131</v>
      </c>
      <c r="K12" s="211">
        <v>234</v>
      </c>
      <c r="L12" s="211">
        <v>220</v>
      </c>
      <c r="M12" s="238">
        <f t="shared" si="10"/>
        <v>14</v>
      </c>
      <c r="N12" s="238">
        <f>+B12-K12</f>
        <v>34</v>
      </c>
      <c r="O12" s="238">
        <f>+G12-I12</f>
        <v>-12</v>
      </c>
      <c r="P12" s="238">
        <f t="shared" si="11"/>
        <v>69</v>
      </c>
      <c r="Q12" s="238">
        <f t="shared" si="12"/>
        <v>115</v>
      </c>
      <c r="R12" s="236">
        <f t="shared" si="3"/>
        <v>36931</v>
      </c>
      <c r="S12" s="196">
        <v>325</v>
      </c>
      <c r="T12" s="197">
        <v>325</v>
      </c>
      <c r="U12" s="197">
        <v>200</v>
      </c>
      <c r="V12" s="197">
        <v>202</v>
      </c>
      <c r="W12" s="198">
        <v>255</v>
      </c>
      <c r="X12" s="196">
        <v>300</v>
      </c>
      <c r="Y12" s="197">
        <v>305</v>
      </c>
      <c r="Z12" s="197">
        <v>200</v>
      </c>
      <c r="AA12" s="197">
        <v>202</v>
      </c>
      <c r="AB12" s="198">
        <v>255</v>
      </c>
      <c r="AC12" s="196">
        <v>290</v>
      </c>
      <c r="AD12" s="197">
        <v>305</v>
      </c>
      <c r="AE12" s="197">
        <v>210</v>
      </c>
      <c r="AF12" s="197">
        <v>200</v>
      </c>
      <c r="AG12" s="198">
        <v>225</v>
      </c>
      <c r="AH12" s="196">
        <v>300</v>
      </c>
      <c r="AI12" s="197">
        <v>312</v>
      </c>
      <c r="AJ12" s="197">
        <v>237</v>
      </c>
      <c r="AK12" s="197">
        <v>222</v>
      </c>
      <c r="AL12" s="198">
        <v>228</v>
      </c>
      <c r="AM12" s="196">
        <v>368</v>
      </c>
      <c r="AN12" s="197">
        <v>382</v>
      </c>
      <c r="AO12" s="197">
        <v>382</v>
      </c>
      <c r="AP12" s="197">
        <v>285</v>
      </c>
      <c r="AQ12" s="198">
        <v>268</v>
      </c>
      <c r="AR12" s="196">
        <v>357</v>
      </c>
      <c r="AS12" s="197">
        <v>332</v>
      </c>
      <c r="AT12" s="197">
        <v>165</v>
      </c>
      <c r="AU12" s="197">
        <v>155</v>
      </c>
      <c r="AV12" s="198">
        <v>177</v>
      </c>
      <c r="AW12" s="102">
        <f t="shared" si="0"/>
        <v>36931</v>
      </c>
      <c r="AX12">
        <v>47</v>
      </c>
      <c r="AY12" s="144">
        <v>-4</v>
      </c>
      <c r="AZ12" s="209">
        <v>49</v>
      </c>
      <c r="BA12" s="144">
        <v>-4</v>
      </c>
      <c r="BB12" s="209">
        <v>58</v>
      </c>
      <c r="BC12" s="144">
        <v>-8</v>
      </c>
      <c r="BD12" s="134">
        <v>59</v>
      </c>
      <c r="BE12" s="144">
        <v>-8</v>
      </c>
      <c r="BF12" s="178">
        <v>105</v>
      </c>
      <c r="BG12" s="49">
        <v>135</v>
      </c>
      <c r="BL12" t="s">
        <v>493</v>
      </c>
      <c r="BM12">
        <v>1475</v>
      </c>
      <c r="BN12">
        <f t="shared" si="4"/>
        <v>672</v>
      </c>
      <c r="BO12" s="83">
        <f t="shared" si="5"/>
        <v>2.1949404761904763</v>
      </c>
      <c r="BP12">
        <v>1460</v>
      </c>
      <c r="BQ12">
        <f t="shared" si="6"/>
        <v>744</v>
      </c>
      <c r="BR12" s="83">
        <f t="shared" si="7"/>
        <v>1.9623655913978495</v>
      </c>
      <c r="BS12">
        <v>2577</v>
      </c>
      <c r="BT12">
        <f t="shared" si="8"/>
        <v>720</v>
      </c>
      <c r="BU12" s="83">
        <f t="shared" si="9"/>
        <v>3.5791666666666666</v>
      </c>
    </row>
    <row r="13" spans="1:73" x14ac:dyDescent="0.2">
      <c r="A13" s="103">
        <v>36932</v>
      </c>
      <c r="B13" s="216">
        <v>268</v>
      </c>
      <c r="C13" s="217">
        <v>243</v>
      </c>
      <c r="D13" s="216">
        <v>254</v>
      </c>
      <c r="E13" s="218">
        <v>243</v>
      </c>
      <c r="F13" s="219"/>
      <c r="G13" s="216">
        <v>153</v>
      </c>
      <c r="H13" s="218">
        <v>105</v>
      </c>
      <c r="I13" s="211">
        <v>165</v>
      </c>
      <c r="J13" s="211">
        <v>131</v>
      </c>
      <c r="K13" s="211">
        <v>234</v>
      </c>
      <c r="L13" s="211">
        <v>220</v>
      </c>
      <c r="M13" s="238">
        <f t="shared" si="10"/>
        <v>14</v>
      </c>
      <c r="N13" s="238">
        <f>+B13-K13</f>
        <v>34</v>
      </c>
      <c r="O13" s="238">
        <f>+G13-I13</f>
        <v>-12</v>
      </c>
      <c r="P13" s="238">
        <f t="shared" si="11"/>
        <v>69</v>
      </c>
      <c r="Q13" s="238">
        <f t="shared" si="12"/>
        <v>115</v>
      </c>
      <c r="R13" s="236">
        <f t="shared" si="3"/>
        <v>36932</v>
      </c>
      <c r="S13" s="196">
        <v>325</v>
      </c>
      <c r="T13" s="197">
        <v>325</v>
      </c>
      <c r="U13" s="197">
        <v>200</v>
      </c>
      <c r="V13" s="197">
        <v>202</v>
      </c>
      <c r="W13" s="198">
        <v>255</v>
      </c>
      <c r="X13" s="196">
        <v>300</v>
      </c>
      <c r="Y13" s="197">
        <v>305</v>
      </c>
      <c r="Z13" s="197">
        <v>200</v>
      </c>
      <c r="AA13" s="197">
        <v>202</v>
      </c>
      <c r="AB13" s="198">
        <v>255</v>
      </c>
      <c r="AC13" s="196">
        <v>290</v>
      </c>
      <c r="AD13" s="197">
        <v>305</v>
      </c>
      <c r="AE13" s="197">
        <v>210</v>
      </c>
      <c r="AF13" s="197">
        <v>200</v>
      </c>
      <c r="AG13" s="198">
        <v>225</v>
      </c>
      <c r="AH13" s="196">
        <v>300</v>
      </c>
      <c r="AI13" s="197">
        <v>312</v>
      </c>
      <c r="AJ13" s="197">
        <v>237</v>
      </c>
      <c r="AK13" s="197">
        <v>222</v>
      </c>
      <c r="AL13" s="198">
        <v>228</v>
      </c>
      <c r="AM13" s="196">
        <v>368</v>
      </c>
      <c r="AN13" s="197">
        <v>382</v>
      </c>
      <c r="AO13" s="197">
        <v>382</v>
      </c>
      <c r="AP13" s="197">
        <v>285</v>
      </c>
      <c r="AQ13" s="198">
        <v>268</v>
      </c>
      <c r="AR13" s="196">
        <v>357</v>
      </c>
      <c r="AS13" s="197">
        <v>332</v>
      </c>
      <c r="AT13" s="197">
        <v>165</v>
      </c>
      <c r="AU13" s="197">
        <v>155</v>
      </c>
      <c r="AV13" s="198">
        <v>177</v>
      </c>
      <c r="AW13" s="102">
        <f t="shared" si="0"/>
        <v>36932</v>
      </c>
      <c r="AX13">
        <v>40</v>
      </c>
      <c r="AY13" s="144">
        <v>-10</v>
      </c>
      <c r="AZ13" s="159">
        <v>51</v>
      </c>
      <c r="BA13" s="144">
        <v>-2</v>
      </c>
      <c r="BB13" s="159">
        <v>56</v>
      </c>
      <c r="BC13" s="144">
        <v>-9</v>
      </c>
      <c r="BD13" s="134">
        <v>67</v>
      </c>
      <c r="BE13" s="144">
        <v>-3</v>
      </c>
      <c r="BF13" s="178">
        <v>85</v>
      </c>
      <c r="BG13" s="49">
        <v>123</v>
      </c>
      <c r="BL13" t="s">
        <v>494</v>
      </c>
    </row>
    <row r="14" spans="1:73" x14ac:dyDescent="0.2">
      <c r="A14" s="103">
        <v>36933</v>
      </c>
      <c r="B14" s="216"/>
      <c r="C14" s="217">
        <v>277</v>
      </c>
      <c r="D14" s="216"/>
      <c r="E14" s="218">
        <v>280</v>
      </c>
      <c r="F14" s="219"/>
      <c r="G14" s="216"/>
      <c r="H14" s="218">
        <v>140</v>
      </c>
      <c r="I14" s="211"/>
      <c r="J14" s="211">
        <v>156</v>
      </c>
      <c r="K14" s="211"/>
      <c r="L14" s="211">
        <v>216</v>
      </c>
      <c r="M14" s="238"/>
      <c r="N14" s="238"/>
      <c r="O14" s="238"/>
      <c r="P14" s="238"/>
      <c r="Q14" s="238"/>
      <c r="R14" s="236">
        <f t="shared" si="3"/>
        <v>36933</v>
      </c>
      <c r="S14" s="196"/>
      <c r="T14" s="197"/>
      <c r="U14" s="197"/>
      <c r="V14" s="197"/>
      <c r="W14" s="198"/>
      <c r="X14" s="196"/>
      <c r="Y14" s="197"/>
      <c r="Z14" s="197"/>
      <c r="AA14" s="197"/>
      <c r="AB14" s="198"/>
      <c r="AC14" s="196"/>
      <c r="AD14" s="197"/>
      <c r="AE14" s="197"/>
      <c r="AF14" s="197"/>
      <c r="AG14" s="198"/>
      <c r="AH14" s="196"/>
      <c r="AI14" s="197"/>
      <c r="AJ14" s="197"/>
      <c r="AK14" s="197"/>
      <c r="AL14" s="198"/>
      <c r="AM14" s="196"/>
      <c r="AN14" s="197"/>
      <c r="AO14" s="197"/>
      <c r="AP14" s="197"/>
      <c r="AQ14" s="198"/>
      <c r="AR14" s="196"/>
      <c r="AS14" s="197"/>
      <c r="AT14" s="197"/>
      <c r="AU14" s="197"/>
      <c r="AV14" s="198"/>
      <c r="AW14" s="102">
        <f t="shared" si="0"/>
        <v>36933</v>
      </c>
      <c r="AX14">
        <v>48</v>
      </c>
      <c r="AY14" s="144">
        <v>-2</v>
      </c>
      <c r="AZ14" s="159">
        <v>51</v>
      </c>
      <c r="BA14" s="144">
        <v>-3</v>
      </c>
      <c r="BB14" s="159">
        <v>57</v>
      </c>
      <c r="BC14" s="144">
        <v>-9</v>
      </c>
      <c r="BD14" s="134">
        <v>65</v>
      </c>
      <c r="BE14" s="144">
        <v>-4</v>
      </c>
      <c r="BF14" s="178">
        <v>72</v>
      </c>
      <c r="BG14" s="49">
        <v>112</v>
      </c>
    </row>
    <row r="15" spans="1:73" x14ac:dyDescent="0.2">
      <c r="A15" s="103">
        <v>36934</v>
      </c>
      <c r="B15" s="216">
        <v>302.25</v>
      </c>
      <c r="C15" s="217">
        <v>277</v>
      </c>
      <c r="D15" s="216">
        <v>295</v>
      </c>
      <c r="E15" s="218">
        <v>280</v>
      </c>
      <c r="F15" s="216"/>
      <c r="G15" s="216">
        <v>190</v>
      </c>
      <c r="H15" s="218">
        <v>140</v>
      </c>
      <c r="I15" s="211">
        <v>200</v>
      </c>
      <c r="J15" s="211">
        <v>156</v>
      </c>
      <c r="K15" s="211">
        <v>260</v>
      </c>
      <c r="L15" s="211">
        <v>216</v>
      </c>
      <c r="M15" s="238">
        <f t="shared" ref="M15:M20" si="13">+B15-D15</f>
        <v>7.25</v>
      </c>
      <c r="N15" s="238">
        <f t="shared" ref="N15:N20" si="14">+B15-K15</f>
        <v>42.25</v>
      </c>
      <c r="O15" s="238">
        <f t="shared" ref="O15:O20" si="15">+G15-I15</f>
        <v>-10</v>
      </c>
      <c r="P15" s="238">
        <f t="shared" ref="P15:P20" si="16">+K15-I15</f>
        <v>60</v>
      </c>
      <c r="Q15" s="238">
        <f t="shared" ref="Q15:Q20" si="17">+B15-G15</f>
        <v>112.25</v>
      </c>
      <c r="R15" s="236">
        <f t="shared" si="3"/>
        <v>36934</v>
      </c>
      <c r="S15" s="196">
        <v>325</v>
      </c>
      <c r="T15" s="197">
        <v>325</v>
      </c>
      <c r="U15" s="197">
        <v>215</v>
      </c>
      <c r="V15" s="197">
        <v>218</v>
      </c>
      <c r="W15" s="198">
        <v>270</v>
      </c>
      <c r="X15" s="196">
        <v>300</v>
      </c>
      <c r="Y15" s="197">
        <v>305</v>
      </c>
      <c r="Z15" s="197">
        <v>220</v>
      </c>
      <c r="AA15" s="197">
        <v>220</v>
      </c>
      <c r="AB15" s="198">
        <v>245</v>
      </c>
      <c r="AC15" s="196">
        <v>290</v>
      </c>
      <c r="AD15" s="197">
        <v>305</v>
      </c>
      <c r="AE15" s="197">
        <v>230</v>
      </c>
      <c r="AF15" s="197">
        <v>210</v>
      </c>
      <c r="AG15" s="198">
        <v>230</v>
      </c>
      <c r="AH15" s="196">
        <v>300</v>
      </c>
      <c r="AI15" s="197">
        <v>312</v>
      </c>
      <c r="AJ15" s="197">
        <v>252</v>
      </c>
      <c r="AK15" s="197">
        <v>232</v>
      </c>
      <c r="AL15" s="198">
        <v>232</v>
      </c>
      <c r="AM15" s="196">
        <v>368</v>
      </c>
      <c r="AN15" s="197">
        <v>382</v>
      </c>
      <c r="AO15" s="197">
        <v>392</v>
      </c>
      <c r="AP15" s="197">
        <v>300</v>
      </c>
      <c r="AQ15" s="198">
        <v>273</v>
      </c>
      <c r="AR15" s="196">
        <v>357</v>
      </c>
      <c r="AS15" s="197">
        <v>332</v>
      </c>
      <c r="AT15" s="197">
        <v>165</v>
      </c>
      <c r="AU15" s="197">
        <v>155</v>
      </c>
      <c r="AV15" s="198">
        <v>177</v>
      </c>
      <c r="AW15" s="228">
        <f t="shared" si="0"/>
        <v>36934</v>
      </c>
      <c r="AX15" s="16">
        <v>51</v>
      </c>
      <c r="AY15" s="229">
        <v>-3</v>
      </c>
      <c r="AZ15" s="230">
        <v>45</v>
      </c>
      <c r="BA15" s="229">
        <v>-8</v>
      </c>
      <c r="BB15" s="230">
        <v>54</v>
      </c>
      <c r="BC15" s="229">
        <v>-9</v>
      </c>
      <c r="BD15" s="231">
        <v>70</v>
      </c>
      <c r="BE15" s="229">
        <v>-2</v>
      </c>
      <c r="BF15" s="232">
        <v>105</v>
      </c>
      <c r="BG15" s="234">
        <v>107</v>
      </c>
      <c r="BH15" s="16">
        <v>11500</v>
      </c>
      <c r="BL15" t="s">
        <v>498</v>
      </c>
      <c r="BO15" s="83">
        <f>SUM(BO4:BO13)</f>
        <v>788.79910714285722</v>
      </c>
      <c r="BR15" s="83">
        <f>SUM(BR4:BR13)</f>
        <v>785.09811827956992</v>
      </c>
      <c r="BU15" s="83">
        <f>SUM(BU4:BU13)</f>
        <v>626.12916666666672</v>
      </c>
    </row>
    <row r="16" spans="1:73" x14ac:dyDescent="0.2">
      <c r="A16" s="103">
        <v>36935</v>
      </c>
      <c r="B16" s="216">
        <v>331</v>
      </c>
      <c r="C16" s="217">
        <v>317</v>
      </c>
      <c r="D16" s="216">
        <v>317</v>
      </c>
      <c r="E16" s="218">
        <v>300</v>
      </c>
      <c r="F16" s="216"/>
      <c r="G16" s="216">
        <v>203</v>
      </c>
      <c r="H16" s="218">
        <v>127</v>
      </c>
      <c r="I16" s="211">
        <v>210</v>
      </c>
      <c r="J16" s="211">
        <v>157</v>
      </c>
      <c r="K16" s="211">
        <v>276</v>
      </c>
      <c r="L16" s="211">
        <v>235</v>
      </c>
      <c r="M16" s="238">
        <f t="shared" si="13"/>
        <v>14</v>
      </c>
      <c r="N16" s="238">
        <f t="shared" si="14"/>
        <v>55</v>
      </c>
      <c r="O16" s="238">
        <f t="shared" si="15"/>
        <v>-7</v>
      </c>
      <c r="P16" s="238">
        <f t="shared" si="16"/>
        <v>66</v>
      </c>
      <c r="Q16" s="238">
        <f t="shared" si="17"/>
        <v>128</v>
      </c>
      <c r="R16" s="236">
        <f t="shared" si="3"/>
        <v>36935</v>
      </c>
      <c r="S16" s="196">
        <v>330</v>
      </c>
      <c r="T16" s="197">
        <v>330</v>
      </c>
      <c r="U16" s="197">
        <v>250</v>
      </c>
      <c r="V16" s="197">
        <v>255</v>
      </c>
      <c r="W16" s="198">
        <v>300</v>
      </c>
      <c r="X16" s="196">
        <v>310</v>
      </c>
      <c r="Y16" s="197">
        <v>315</v>
      </c>
      <c r="Z16" s="197">
        <v>225</v>
      </c>
      <c r="AA16" s="197">
        <v>220</v>
      </c>
      <c r="AB16" s="198">
        <v>248</v>
      </c>
      <c r="AC16" s="196">
        <v>305</v>
      </c>
      <c r="AD16" s="197">
        <v>305</v>
      </c>
      <c r="AE16" s="197">
        <v>230</v>
      </c>
      <c r="AF16" s="197">
        <v>215</v>
      </c>
      <c r="AG16" s="198">
        <v>230</v>
      </c>
      <c r="AH16" s="196">
        <v>303</v>
      </c>
      <c r="AI16" s="197">
        <v>312</v>
      </c>
      <c r="AJ16" s="197">
        <v>252</v>
      </c>
      <c r="AK16" s="197">
        <v>233</v>
      </c>
      <c r="AL16" s="198">
        <v>235</v>
      </c>
      <c r="AM16" s="196">
        <v>378</v>
      </c>
      <c r="AN16" s="197">
        <v>387</v>
      </c>
      <c r="AO16" s="197">
        <v>392</v>
      </c>
      <c r="AP16" s="197">
        <v>305</v>
      </c>
      <c r="AQ16" s="198">
        <v>278</v>
      </c>
      <c r="AR16" s="196">
        <v>345</v>
      </c>
      <c r="AS16" s="197">
        <v>330</v>
      </c>
      <c r="AT16" s="197">
        <v>165</v>
      </c>
      <c r="AU16" s="197">
        <v>155</v>
      </c>
      <c r="AV16" s="198">
        <v>177</v>
      </c>
      <c r="AW16" s="102">
        <f t="shared" si="0"/>
        <v>36935</v>
      </c>
      <c r="AX16">
        <v>55</v>
      </c>
      <c r="AY16" s="144">
        <v>-1</v>
      </c>
      <c r="AZ16" s="159">
        <v>61</v>
      </c>
      <c r="BA16" s="144">
        <v>0</v>
      </c>
      <c r="BB16" s="159">
        <v>52</v>
      </c>
      <c r="BC16" s="144">
        <v>-13</v>
      </c>
      <c r="BD16" s="134">
        <v>65</v>
      </c>
      <c r="BE16" s="144">
        <v>-2</v>
      </c>
      <c r="BF16" s="178">
        <v>107</v>
      </c>
      <c r="BG16" s="49">
        <v>123</v>
      </c>
    </row>
    <row r="17" spans="1:60" x14ac:dyDescent="0.2">
      <c r="A17" s="103">
        <v>36936</v>
      </c>
      <c r="B17" s="216">
        <v>327</v>
      </c>
      <c r="C17" s="217">
        <v>312</v>
      </c>
      <c r="D17" s="216">
        <v>322</v>
      </c>
      <c r="E17" s="218">
        <v>310</v>
      </c>
      <c r="F17" s="216"/>
      <c r="G17" s="216">
        <v>253</v>
      </c>
      <c r="H17" s="218">
        <v>158</v>
      </c>
      <c r="I17" s="211">
        <v>263</v>
      </c>
      <c r="J17" s="211">
        <v>204</v>
      </c>
      <c r="K17" s="211">
        <v>325</v>
      </c>
      <c r="L17" s="211">
        <v>287</v>
      </c>
      <c r="M17" s="238">
        <f t="shared" si="13"/>
        <v>5</v>
      </c>
      <c r="N17" s="238">
        <f t="shared" si="14"/>
        <v>2</v>
      </c>
      <c r="O17" s="238">
        <f t="shared" si="15"/>
        <v>-10</v>
      </c>
      <c r="P17" s="238">
        <f t="shared" si="16"/>
        <v>62</v>
      </c>
      <c r="Q17" s="238">
        <f t="shared" si="17"/>
        <v>74</v>
      </c>
      <c r="R17" s="236">
        <f t="shared" si="3"/>
        <v>36936</v>
      </c>
      <c r="S17" s="196">
        <v>330</v>
      </c>
      <c r="T17" s="197">
        <v>330</v>
      </c>
      <c r="U17" s="197">
        <v>270</v>
      </c>
      <c r="V17" s="197">
        <v>280</v>
      </c>
      <c r="W17" s="198">
        <v>300</v>
      </c>
      <c r="X17" s="196">
        <v>315</v>
      </c>
      <c r="Y17" s="197">
        <v>320</v>
      </c>
      <c r="Z17" s="197">
        <v>270</v>
      </c>
      <c r="AA17" s="197">
        <v>280</v>
      </c>
      <c r="AB17" s="198">
        <v>300</v>
      </c>
      <c r="AC17" s="196">
        <v>305</v>
      </c>
      <c r="AD17" s="197">
        <v>305</v>
      </c>
      <c r="AE17" s="197">
        <v>245</v>
      </c>
      <c r="AF17" s="197">
        <v>240</v>
      </c>
      <c r="AG17" s="198">
        <v>260</v>
      </c>
      <c r="AH17" s="196">
        <v>302</v>
      </c>
      <c r="AI17" s="197">
        <v>312</v>
      </c>
      <c r="AJ17" s="197">
        <v>265</v>
      </c>
      <c r="AK17" s="197">
        <v>237</v>
      </c>
      <c r="AL17" s="198">
        <v>243</v>
      </c>
      <c r="AM17" s="196">
        <v>377</v>
      </c>
      <c r="AN17" s="197">
        <v>387</v>
      </c>
      <c r="AO17" s="197">
        <v>407</v>
      </c>
      <c r="AP17" s="197">
        <v>315</v>
      </c>
      <c r="AQ17" s="198">
        <v>283</v>
      </c>
      <c r="AR17" s="196">
        <v>345</v>
      </c>
      <c r="AS17" s="197">
        <v>330</v>
      </c>
      <c r="AT17" s="197">
        <v>170</v>
      </c>
      <c r="AU17" s="197">
        <v>161</v>
      </c>
      <c r="AV17" s="198">
        <v>177</v>
      </c>
      <c r="AW17" s="102">
        <f t="shared" si="0"/>
        <v>36936</v>
      </c>
      <c r="AX17">
        <v>54</v>
      </c>
      <c r="AY17" s="144">
        <v>-2</v>
      </c>
      <c r="AZ17" s="159">
        <v>58</v>
      </c>
      <c r="BA17" s="144">
        <v>-3</v>
      </c>
      <c r="BB17" s="159">
        <v>58</v>
      </c>
      <c r="BC17" s="144">
        <v>-10</v>
      </c>
      <c r="BD17" s="134">
        <v>55</v>
      </c>
      <c r="BE17" s="144">
        <v>-9</v>
      </c>
      <c r="BF17" s="178">
        <v>102</v>
      </c>
      <c r="BG17" s="49">
        <v>134</v>
      </c>
    </row>
    <row r="18" spans="1:60" x14ac:dyDescent="0.2">
      <c r="A18" s="103">
        <v>36937</v>
      </c>
      <c r="B18" s="216">
        <v>461</v>
      </c>
      <c r="C18" s="217">
        <v>399</v>
      </c>
      <c r="D18" s="216">
        <v>449</v>
      </c>
      <c r="E18" s="218">
        <v>412</v>
      </c>
      <c r="F18" s="216"/>
      <c r="G18" s="216">
        <v>382</v>
      </c>
      <c r="H18" s="218">
        <v>244</v>
      </c>
      <c r="I18" s="211">
        <v>415</v>
      </c>
      <c r="J18" s="211">
        <v>308</v>
      </c>
      <c r="K18" s="211">
        <v>432</v>
      </c>
      <c r="L18" s="211">
        <v>340</v>
      </c>
      <c r="M18" s="238">
        <f t="shared" si="13"/>
        <v>12</v>
      </c>
      <c r="N18" s="238">
        <f t="shared" si="14"/>
        <v>29</v>
      </c>
      <c r="O18" s="238">
        <f t="shared" si="15"/>
        <v>-33</v>
      </c>
      <c r="P18" s="238">
        <f t="shared" si="16"/>
        <v>17</v>
      </c>
      <c r="Q18" s="238">
        <f t="shared" si="17"/>
        <v>79</v>
      </c>
      <c r="R18" s="236">
        <f t="shared" si="3"/>
        <v>36937</v>
      </c>
      <c r="S18" s="196">
        <v>330</v>
      </c>
      <c r="T18" s="197">
        <v>330</v>
      </c>
      <c r="U18" s="197">
        <v>270</v>
      </c>
      <c r="V18" s="197">
        <v>280</v>
      </c>
      <c r="W18" s="198">
        <v>300</v>
      </c>
      <c r="X18" s="196">
        <v>315</v>
      </c>
      <c r="Y18" s="197">
        <v>320</v>
      </c>
      <c r="Z18" s="197">
        <v>253</v>
      </c>
      <c r="AA18" s="197">
        <v>252</v>
      </c>
      <c r="AB18" s="198">
        <v>267</v>
      </c>
      <c r="AC18" s="196">
        <v>305</v>
      </c>
      <c r="AD18" s="197">
        <v>305</v>
      </c>
      <c r="AE18" s="197">
        <v>260</v>
      </c>
      <c r="AF18" s="197">
        <v>237</v>
      </c>
      <c r="AG18" s="198">
        <v>245</v>
      </c>
      <c r="AH18" s="196">
        <v>302</v>
      </c>
      <c r="AI18" s="197">
        <v>308</v>
      </c>
      <c r="AJ18" s="197">
        <v>278</v>
      </c>
      <c r="AK18" s="197">
        <v>244</v>
      </c>
      <c r="AL18" s="198">
        <v>243</v>
      </c>
      <c r="AM18" s="196">
        <v>382</v>
      </c>
      <c r="AN18" s="197">
        <v>398</v>
      </c>
      <c r="AO18" s="197">
        <v>422</v>
      </c>
      <c r="AP18" s="197">
        <v>325</v>
      </c>
      <c r="AQ18" s="198">
        <v>293</v>
      </c>
      <c r="AR18" s="196">
        <v>342</v>
      </c>
      <c r="AS18" s="197">
        <v>330</v>
      </c>
      <c r="AT18" s="197">
        <v>170</v>
      </c>
      <c r="AU18" s="197">
        <v>166</v>
      </c>
      <c r="AV18" s="198">
        <v>182</v>
      </c>
      <c r="AW18" s="102">
        <f t="shared" si="0"/>
        <v>36937</v>
      </c>
      <c r="AX18">
        <v>48</v>
      </c>
      <c r="AY18" s="144">
        <v>-1</v>
      </c>
      <c r="AZ18" s="159">
        <v>56</v>
      </c>
      <c r="BA18" s="144">
        <v>-4</v>
      </c>
      <c r="BB18" s="159">
        <v>60</v>
      </c>
      <c r="BC18" s="144">
        <v>-9</v>
      </c>
      <c r="BD18" s="134">
        <v>59</v>
      </c>
      <c r="BE18" s="144">
        <v>-7</v>
      </c>
      <c r="BF18" s="178">
        <v>98</v>
      </c>
      <c r="BG18" s="49">
        <v>124</v>
      </c>
    </row>
    <row r="19" spans="1:60" x14ac:dyDescent="0.2">
      <c r="A19" s="103">
        <v>36938</v>
      </c>
      <c r="B19" s="216">
        <v>461</v>
      </c>
      <c r="C19" s="217">
        <v>399</v>
      </c>
      <c r="D19" s="216">
        <v>449</v>
      </c>
      <c r="E19" s="218">
        <v>412</v>
      </c>
      <c r="F19" s="216"/>
      <c r="G19" s="216">
        <v>382</v>
      </c>
      <c r="H19" s="218">
        <v>244</v>
      </c>
      <c r="I19" s="211">
        <v>415</v>
      </c>
      <c r="J19" s="211">
        <v>308</v>
      </c>
      <c r="K19" s="211">
        <v>432</v>
      </c>
      <c r="L19" s="211">
        <v>340</v>
      </c>
      <c r="M19" s="238">
        <f t="shared" si="13"/>
        <v>12</v>
      </c>
      <c r="N19" s="238">
        <f t="shared" si="14"/>
        <v>29</v>
      </c>
      <c r="O19" s="238">
        <f t="shared" si="15"/>
        <v>-33</v>
      </c>
      <c r="P19" s="238">
        <f t="shared" si="16"/>
        <v>17</v>
      </c>
      <c r="Q19" s="238">
        <f t="shared" si="17"/>
        <v>79</v>
      </c>
      <c r="R19" s="236">
        <f t="shared" si="3"/>
        <v>36938</v>
      </c>
      <c r="S19" s="196">
        <v>330</v>
      </c>
      <c r="T19" s="197">
        <v>330</v>
      </c>
      <c r="U19" s="197">
        <v>240</v>
      </c>
      <c r="V19" s="197">
        <v>280</v>
      </c>
      <c r="W19" s="198">
        <v>300</v>
      </c>
      <c r="X19" s="196">
        <v>300</v>
      </c>
      <c r="Y19" s="197">
        <v>305</v>
      </c>
      <c r="Z19" s="197">
        <v>240</v>
      </c>
      <c r="AA19" s="197">
        <v>242</v>
      </c>
      <c r="AB19" s="198">
        <v>257</v>
      </c>
      <c r="AC19" s="196">
        <v>290</v>
      </c>
      <c r="AD19" s="197">
        <v>300</v>
      </c>
      <c r="AE19" s="197">
        <v>250</v>
      </c>
      <c r="AF19" s="197">
        <v>239</v>
      </c>
      <c r="AG19" s="198">
        <v>245</v>
      </c>
      <c r="AH19" s="196">
        <v>290</v>
      </c>
      <c r="AI19" s="197">
        <v>303</v>
      </c>
      <c r="AJ19" s="197">
        <v>272</v>
      </c>
      <c r="AK19" s="197">
        <v>246</v>
      </c>
      <c r="AL19" s="198">
        <v>243</v>
      </c>
      <c r="AM19" s="196">
        <v>382</v>
      </c>
      <c r="AN19" s="197">
        <v>393</v>
      </c>
      <c r="AO19" s="197">
        <v>412</v>
      </c>
      <c r="AP19" s="197">
        <v>325</v>
      </c>
      <c r="AQ19" s="198">
        <v>291</v>
      </c>
      <c r="AR19" s="196">
        <v>325</v>
      </c>
      <c r="AS19" s="197">
        <v>317</v>
      </c>
      <c r="AT19" s="197">
        <v>170</v>
      </c>
      <c r="AU19" s="197">
        <v>166</v>
      </c>
      <c r="AV19" s="198">
        <v>182</v>
      </c>
      <c r="AW19" s="102">
        <f t="shared" si="0"/>
        <v>36938</v>
      </c>
      <c r="AX19">
        <v>46</v>
      </c>
      <c r="AY19" s="144">
        <v>-2</v>
      </c>
      <c r="AZ19" s="159">
        <v>60</v>
      </c>
      <c r="BA19" s="144">
        <v>0</v>
      </c>
      <c r="BB19" s="159">
        <v>67</v>
      </c>
      <c r="BC19" s="144">
        <v>-5</v>
      </c>
      <c r="BD19" s="134">
        <v>64</v>
      </c>
      <c r="BE19" s="144">
        <v>-4</v>
      </c>
      <c r="BF19" s="178">
        <v>95</v>
      </c>
      <c r="BG19" s="49">
        <v>124</v>
      </c>
    </row>
    <row r="20" spans="1:60" x14ac:dyDescent="0.2">
      <c r="A20" s="103">
        <v>36939</v>
      </c>
      <c r="B20" s="216">
        <v>350</v>
      </c>
      <c r="C20" s="217">
        <v>335</v>
      </c>
      <c r="D20" s="216">
        <v>359</v>
      </c>
      <c r="E20" s="218">
        <v>350</v>
      </c>
      <c r="F20" s="216"/>
      <c r="G20" s="216">
        <v>302</v>
      </c>
      <c r="H20" s="218">
        <v>247</v>
      </c>
      <c r="I20" s="211">
        <v>322</v>
      </c>
      <c r="J20" s="211">
        <v>266</v>
      </c>
      <c r="K20" s="211">
        <v>344</v>
      </c>
      <c r="L20" s="211">
        <v>300</v>
      </c>
      <c r="M20" s="238">
        <f t="shared" si="13"/>
        <v>-9</v>
      </c>
      <c r="N20" s="238">
        <f t="shared" si="14"/>
        <v>6</v>
      </c>
      <c r="O20" s="238">
        <f t="shared" si="15"/>
        <v>-20</v>
      </c>
      <c r="P20" s="238">
        <f t="shared" si="16"/>
        <v>22</v>
      </c>
      <c r="Q20" s="238">
        <f t="shared" si="17"/>
        <v>48</v>
      </c>
      <c r="R20" s="236">
        <f t="shared" si="3"/>
        <v>36939</v>
      </c>
      <c r="S20" s="196">
        <v>330</v>
      </c>
      <c r="T20" s="197">
        <v>330</v>
      </c>
      <c r="U20" s="197">
        <v>240</v>
      </c>
      <c r="V20" s="197">
        <v>280</v>
      </c>
      <c r="W20" s="198">
        <v>300</v>
      </c>
      <c r="X20" s="196">
        <v>300</v>
      </c>
      <c r="Y20" s="197">
        <v>305</v>
      </c>
      <c r="Z20" s="197">
        <v>240</v>
      </c>
      <c r="AA20" s="197">
        <v>242</v>
      </c>
      <c r="AB20" s="198">
        <v>257</v>
      </c>
      <c r="AC20" s="196">
        <v>290</v>
      </c>
      <c r="AD20" s="197">
        <v>300</v>
      </c>
      <c r="AE20" s="197">
        <v>250</v>
      </c>
      <c r="AF20" s="197">
        <v>239</v>
      </c>
      <c r="AG20" s="198">
        <v>245</v>
      </c>
      <c r="AH20" s="196">
        <v>290</v>
      </c>
      <c r="AI20" s="197">
        <v>303</v>
      </c>
      <c r="AJ20" s="197">
        <v>272</v>
      </c>
      <c r="AK20" s="197">
        <v>246</v>
      </c>
      <c r="AL20" s="198">
        <v>243</v>
      </c>
      <c r="AM20" s="196">
        <v>382</v>
      </c>
      <c r="AN20" s="197">
        <v>393</v>
      </c>
      <c r="AO20" s="197">
        <v>412</v>
      </c>
      <c r="AP20" s="197">
        <v>325</v>
      </c>
      <c r="AQ20" s="198">
        <v>291</v>
      </c>
      <c r="AR20" s="196">
        <v>325</v>
      </c>
      <c r="AS20" s="197">
        <v>317</v>
      </c>
      <c r="AT20" s="197">
        <v>170</v>
      </c>
      <c r="AU20" s="197">
        <v>166</v>
      </c>
      <c r="AV20" s="198">
        <v>182</v>
      </c>
      <c r="AW20" s="102">
        <f t="shared" si="0"/>
        <v>36939</v>
      </c>
      <c r="AX20">
        <v>47</v>
      </c>
      <c r="AY20" s="144">
        <v>-1</v>
      </c>
      <c r="AZ20" s="159">
        <v>56</v>
      </c>
      <c r="BA20" s="144">
        <v>0</v>
      </c>
      <c r="BB20" s="159">
        <v>69</v>
      </c>
      <c r="BC20" s="144">
        <v>-2</v>
      </c>
      <c r="BD20" s="135">
        <v>68</v>
      </c>
      <c r="BE20" s="144">
        <v>-2</v>
      </c>
      <c r="BF20" s="179">
        <v>69</v>
      </c>
      <c r="BG20" s="49">
        <v>128</v>
      </c>
    </row>
    <row r="21" spans="1:60" x14ac:dyDescent="0.2">
      <c r="A21" s="103">
        <v>36940</v>
      </c>
      <c r="B21" s="216"/>
      <c r="C21" s="217">
        <v>335</v>
      </c>
      <c r="D21" s="216"/>
      <c r="E21" s="218">
        <v>350</v>
      </c>
      <c r="F21" s="216"/>
      <c r="G21" s="216"/>
      <c r="H21" s="218">
        <v>247</v>
      </c>
      <c r="I21" s="211"/>
      <c r="J21" s="211">
        <v>266</v>
      </c>
      <c r="K21" s="211"/>
      <c r="L21" s="211">
        <v>300</v>
      </c>
      <c r="M21" s="238"/>
      <c r="N21" s="238"/>
      <c r="O21" s="238"/>
      <c r="P21" s="238"/>
      <c r="Q21" s="238"/>
      <c r="R21" s="236">
        <f t="shared" si="3"/>
        <v>36940</v>
      </c>
      <c r="S21" s="196"/>
      <c r="T21" s="197"/>
      <c r="U21" s="197"/>
      <c r="V21" s="197"/>
      <c r="W21" s="198"/>
      <c r="X21" s="196"/>
      <c r="Y21" s="197"/>
      <c r="Z21" s="197"/>
      <c r="AA21" s="197"/>
      <c r="AB21" s="198"/>
      <c r="AC21" s="196"/>
      <c r="AD21" s="197"/>
      <c r="AE21" s="197"/>
      <c r="AF21" s="197"/>
      <c r="AG21" s="198"/>
      <c r="AH21" s="196"/>
      <c r="AI21" s="197"/>
      <c r="AJ21" s="197"/>
      <c r="AK21" s="197"/>
      <c r="AL21" s="198"/>
      <c r="AM21" s="196"/>
      <c r="AN21" s="197"/>
      <c r="AO21" s="197"/>
      <c r="AP21" s="197"/>
      <c r="AQ21" s="198"/>
      <c r="AR21" s="196"/>
      <c r="AS21" s="197"/>
      <c r="AT21" s="197"/>
      <c r="AU21" s="197"/>
      <c r="AV21" s="198"/>
      <c r="AW21" s="102">
        <f t="shared" si="0"/>
        <v>36940</v>
      </c>
      <c r="AY21" s="144"/>
      <c r="AZ21" s="159"/>
      <c r="BA21" s="144"/>
      <c r="BB21" s="159"/>
      <c r="BC21" s="144"/>
      <c r="BD21" s="135"/>
      <c r="BE21" s="144"/>
      <c r="BF21" s="179">
        <v>40</v>
      </c>
      <c r="BG21" s="49">
        <v>79</v>
      </c>
    </row>
    <row r="22" spans="1:60" x14ac:dyDescent="0.2">
      <c r="A22" s="103">
        <v>36941</v>
      </c>
      <c r="B22" s="216">
        <v>331</v>
      </c>
      <c r="C22" s="217">
        <v>313</v>
      </c>
      <c r="D22" s="216">
        <v>331</v>
      </c>
      <c r="E22" s="218">
        <v>313</v>
      </c>
      <c r="F22" s="216"/>
      <c r="G22" s="216">
        <v>277</v>
      </c>
      <c r="H22" s="218">
        <v>178</v>
      </c>
      <c r="I22" s="211">
        <v>285</v>
      </c>
      <c r="J22" s="211">
        <v>192</v>
      </c>
      <c r="K22" s="211">
        <v>305</v>
      </c>
      <c r="L22" s="211">
        <v>217</v>
      </c>
      <c r="M22" s="238">
        <f t="shared" ref="M22:M27" si="18">+B22-D22</f>
        <v>0</v>
      </c>
      <c r="N22" s="238">
        <f t="shared" ref="N22:N27" si="19">+B22-K22</f>
        <v>26</v>
      </c>
      <c r="O22" s="238">
        <f t="shared" ref="O22:O27" si="20">+G22-I22</f>
        <v>-8</v>
      </c>
      <c r="P22" s="238">
        <f t="shared" ref="P22:P27" si="21">+K22-I22</f>
        <v>20</v>
      </c>
      <c r="Q22" s="238">
        <f t="shared" ref="Q22:Q27" si="22">+B22-G22</f>
        <v>54</v>
      </c>
      <c r="R22" s="236">
        <f t="shared" si="3"/>
        <v>36941</v>
      </c>
      <c r="S22" s="196">
        <v>330</v>
      </c>
      <c r="T22" s="197">
        <v>330</v>
      </c>
      <c r="U22" s="197">
        <v>240</v>
      </c>
      <c r="V22" s="197">
        <v>280</v>
      </c>
      <c r="W22" s="198">
        <v>300</v>
      </c>
      <c r="X22" s="196">
        <v>300</v>
      </c>
      <c r="Y22" s="197">
        <v>305</v>
      </c>
      <c r="Z22" s="197">
        <v>240</v>
      </c>
      <c r="AA22" s="197">
        <v>242</v>
      </c>
      <c r="AB22" s="198">
        <v>257</v>
      </c>
      <c r="AC22" s="196">
        <v>290</v>
      </c>
      <c r="AD22" s="197">
        <v>300</v>
      </c>
      <c r="AE22" s="197">
        <v>250</v>
      </c>
      <c r="AF22" s="197">
        <v>239</v>
      </c>
      <c r="AG22" s="198">
        <v>245</v>
      </c>
      <c r="AH22" s="196">
        <v>290</v>
      </c>
      <c r="AI22" s="197">
        <v>303</v>
      </c>
      <c r="AJ22" s="197">
        <v>272</v>
      </c>
      <c r="AK22" s="197">
        <v>246</v>
      </c>
      <c r="AL22" s="198">
        <v>243</v>
      </c>
      <c r="AM22" s="196">
        <v>382</v>
      </c>
      <c r="AN22" s="197">
        <v>393</v>
      </c>
      <c r="AO22" s="197">
        <v>412</v>
      </c>
      <c r="AP22" s="197">
        <v>325</v>
      </c>
      <c r="AQ22" s="198">
        <v>291</v>
      </c>
      <c r="AR22" s="196">
        <v>325</v>
      </c>
      <c r="AS22" s="197">
        <v>317</v>
      </c>
      <c r="AT22" s="197">
        <v>170</v>
      </c>
      <c r="AU22" s="197">
        <v>166</v>
      </c>
      <c r="AV22" s="198">
        <v>182</v>
      </c>
      <c r="AW22" s="228">
        <f t="shared" si="0"/>
        <v>36941</v>
      </c>
      <c r="AX22" s="16"/>
      <c r="AY22" s="229"/>
      <c r="AZ22" s="230"/>
      <c r="BA22" s="229"/>
      <c r="BB22" s="230"/>
      <c r="BC22" s="229"/>
      <c r="BD22" s="231"/>
      <c r="BE22" s="229"/>
      <c r="BF22" s="232">
        <v>66</v>
      </c>
      <c r="BG22" s="234">
        <v>122</v>
      </c>
      <c r="BH22" s="16"/>
    </row>
    <row r="23" spans="1:60" x14ac:dyDescent="0.2">
      <c r="A23" s="103">
        <v>36942</v>
      </c>
      <c r="B23" s="216">
        <v>331</v>
      </c>
      <c r="C23" s="217">
        <v>313</v>
      </c>
      <c r="D23" s="216">
        <v>331</v>
      </c>
      <c r="E23" s="218">
        <v>313</v>
      </c>
      <c r="F23" s="216"/>
      <c r="G23" s="216">
        <v>277</v>
      </c>
      <c r="H23" s="218">
        <v>178</v>
      </c>
      <c r="I23" s="211">
        <v>285</v>
      </c>
      <c r="J23" s="211">
        <v>192</v>
      </c>
      <c r="K23" s="211">
        <v>305</v>
      </c>
      <c r="L23" s="211">
        <v>217</v>
      </c>
      <c r="M23" s="238">
        <f t="shared" si="18"/>
        <v>0</v>
      </c>
      <c r="N23" s="238">
        <f t="shared" si="19"/>
        <v>26</v>
      </c>
      <c r="O23" s="238">
        <f t="shared" si="20"/>
        <v>-8</v>
      </c>
      <c r="P23" s="238">
        <f t="shared" si="21"/>
        <v>20</v>
      </c>
      <c r="Q23" s="238">
        <f t="shared" si="22"/>
        <v>54</v>
      </c>
      <c r="R23" s="236">
        <f t="shared" si="3"/>
        <v>36942</v>
      </c>
      <c r="S23" s="196">
        <v>285</v>
      </c>
      <c r="T23" s="197">
        <v>285</v>
      </c>
      <c r="U23" s="197">
        <v>232</v>
      </c>
      <c r="V23" s="197">
        <v>240</v>
      </c>
      <c r="W23" s="198">
        <v>265</v>
      </c>
      <c r="X23" s="196">
        <v>285</v>
      </c>
      <c r="Y23" s="197">
        <v>290</v>
      </c>
      <c r="Z23" s="197">
        <v>230</v>
      </c>
      <c r="AA23" s="197">
        <v>235</v>
      </c>
      <c r="AB23" s="198">
        <v>255</v>
      </c>
      <c r="AC23" s="196">
        <v>280</v>
      </c>
      <c r="AD23" s="197">
        <v>300</v>
      </c>
      <c r="AE23" s="197">
        <v>250</v>
      </c>
      <c r="AF23" s="197">
        <v>239</v>
      </c>
      <c r="AG23" s="198">
        <v>245</v>
      </c>
      <c r="AH23" s="196">
        <v>283</v>
      </c>
      <c r="AI23" s="197">
        <v>303</v>
      </c>
      <c r="AJ23" s="197">
        <v>273</v>
      </c>
      <c r="AK23" s="197">
        <v>246</v>
      </c>
      <c r="AL23" s="198">
        <v>240</v>
      </c>
      <c r="AM23" s="196">
        <v>380</v>
      </c>
      <c r="AN23" s="197">
        <v>393</v>
      </c>
      <c r="AO23" s="197">
        <v>412</v>
      </c>
      <c r="AP23" s="197">
        <v>325</v>
      </c>
      <c r="AQ23" s="198">
        <v>290</v>
      </c>
      <c r="AR23" s="196">
        <v>307</v>
      </c>
      <c r="AS23" s="197">
        <v>317</v>
      </c>
      <c r="AT23" s="197">
        <v>165</v>
      </c>
      <c r="AU23" s="197">
        <v>161</v>
      </c>
      <c r="AV23" s="198">
        <v>179</v>
      </c>
      <c r="AW23" s="102">
        <f t="shared" si="0"/>
        <v>36942</v>
      </c>
      <c r="AY23" s="144"/>
      <c r="AZ23" s="136"/>
      <c r="BA23" s="144"/>
      <c r="BB23" s="136"/>
      <c r="BC23" s="144"/>
      <c r="BD23" s="136"/>
      <c r="BE23" s="144"/>
      <c r="BF23" s="49">
        <v>82</v>
      </c>
      <c r="BG23" s="49">
        <v>98</v>
      </c>
    </row>
    <row r="24" spans="1:60" x14ac:dyDescent="0.2">
      <c r="A24" s="103">
        <v>36943</v>
      </c>
      <c r="B24" s="216">
        <v>294</v>
      </c>
      <c r="C24" s="217">
        <v>270</v>
      </c>
      <c r="D24" s="216">
        <v>286</v>
      </c>
      <c r="E24" s="218">
        <v>270</v>
      </c>
      <c r="F24" s="216"/>
      <c r="G24" s="216">
        <v>218</v>
      </c>
      <c r="H24" s="218">
        <v>142</v>
      </c>
      <c r="I24" s="211">
        <v>230</v>
      </c>
      <c r="J24" s="211">
        <v>160</v>
      </c>
      <c r="K24" s="211">
        <v>255</v>
      </c>
      <c r="L24" s="211">
        <v>195</v>
      </c>
      <c r="M24" s="238">
        <f t="shared" si="18"/>
        <v>8</v>
      </c>
      <c r="N24" s="238">
        <f t="shared" si="19"/>
        <v>39</v>
      </c>
      <c r="O24" s="238">
        <f t="shared" si="20"/>
        <v>-12</v>
      </c>
      <c r="P24" s="238">
        <f t="shared" si="21"/>
        <v>25</v>
      </c>
      <c r="Q24" s="238">
        <f t="shared" si="22"/>
        <v>76</v>
      </c>
      <c r="R24" s="236">
        <f t="shared" si="3"/>
        <v>36943</v>
      </c>
      <c r="S24" s="196">
        <v>260</v>
      </c>
      <c r="T24" s="197">
        <v>260</v>
      </c>
      <c r="U24" s="197">
        <v>220</v>
      </c>
      <c r="V24" s="197">
        <v>225</v>
      </c>
      <c r="W24" s="198">
        <v>255</v>
      </c>
      <c r="X24" s="196">
        <v>275</v>
      </c>
      <c r="Y24" s="197">
        <v>280</v>
      </c>
      <c r="Z24" s="197">
        <v>220</v>
      </c>
      <c r="AA24" s="197">
        <v>225</v>
      </c>
      <c r="AB24" s="198">
        <v>245</v>
      </c>
      <c r="AC24" s="196">
        <v>260</v>
      </c>
      <c r="AD24" s="197">
        <v>275</v>
      </c>
      <c r="AE24" s="197">
        <v>238</v>
      </c>
      <c r="AF24" s="197">
        <v>224</v>
      </c>
      <c r="AG24" s="198">
        <v>235</v>
      </c>
      <c r="AH24" s="196">
        <v>263</v>
      </c>
      <c r="AI24" s="197">
        <v>278</v>
      </c>
      <c r="AJ24" s="197">
        <v>261</v>
      </c>
      <c r="AK24" s="197">
        <v>234</v>
      </c>
      <c r="AL24" s="198">
        <v>230</v>
      </c>
      <c r="AM24" s="196">
        <v>375</v>
      </c>
      <c r="AN24" s="197">
        <v>393</v>
      </c>
      <c r="AO24" s="197">
        <v>402</v>
      </c>
      <c r="AP24" s="197">
        <v>310</v>
      </c>
      <c r="AQ24" s="198">
        <v>282</v>
      </c>
      <c r="AR24" s="196">
        <v>307</v>
      </c>
      <c r="AS24" s="197">
        <v>317</v>
      </c>
      <c r="AT24" s="197">
        <v>165</v>
      </c>
      <c r="AU24" s="197">
        <v>160</v>
      </c>
      <c r="AV24" s="198">
        <v>179</v>
      </c>
      <c r="AW24" s="102">
        <f t="shared" si="0"/>
        <v>36943</v>
      </c>
      <c r="AY24" s="144"/>
      <c r="AZ24" s="136"/>
      <c r="BA24" s="144"/>
      <c r="BB24" s="136"/>
      <c r="BC24" s="144"/>
      <c r="BD24" s="136"/>
      <c r="BE24" s="144"/>
      <c r="BF24" s="49">
        <v>100</v>
      </c>
      <c r="BG24" s="49">
        <v>96</v>
      </c>
    </row>
    <row r="25" spans="1:60" x14ac:dyDescent="0.2">
      <c r="A25" s="103">
        <v>36944</v>
      </c>
      <c r="B25" s="216">
        <v>254</v>
      </c>
      <c r="C25" s="217">
        <v>220</v>
      </c>
      <c r="D25" s="216">
        <v>258</v>
      </c>
      <c r="E25" s="218">
        <v>220</v>
      </c>
      <c r="F25" s="220"/>
      <c r="G25" s="216">
        <v>217</v>
      </c>
      <c r="H25" s="218">
        <v>122</v>
      </c>
      <c r="I25" s="211">
        <v>222</v>
      </c>
      <c r="J25" s="211">
        <v>152</v>
      </c>
      <c r="K25" s="211">
        <v>260</v>
      </c>
      <c r="L25" s="211">
        <v>185</v>
      </c>
      <c r="M25" s="238">
        <f t="shared" si="18"/>
        <v>-4</v>
      </c>
      <c r="N25" s="238">
        <f t="shared" si="19"/>
        <v>-6</v>
      </c>
      <c r="O25" s="238">
        <f t="shared" si="20"/>
        <v>-5</v>
      </c>
      <c r="P25" s="238">
        <f t="shared" si="21"/>
        <v>38</v>
      </c>
      <c r="Q25" s="238">
        <f t="shared" si="22"/>
        <v>37</v>
      </c>
      <c r="R25" s="236">
        <f t="shared" si="3"/>
        <v>36944</v>
      </c>
      <c r="S25" s="196">
        <v>250</v>
      </c>
      <c r="T25" s="197">
        <v>250</v>
      </c>
      <c r="U25" s="197">
        <v>200</v>
      </c>
      <c r="V25" s="197">
        <v>208</v>
      </c>
      <c r="W25" s="198">
        <v>230</v>
      </c>
      <c r="X25" s="196">
        <v>260</v>
      </c>
      <c r="Y25" s="197">
        <v>265</v>
      </c>
      <c r="Z25" s="197">
        <v>210</v>
      </c>
      <c r="AA25" s="197">
        <v>215</v>
      </c>
      <c r="AB25" s="198">
        <v>235</v>
      </c>
      <c r="AC25" s="196">
        <v>260</v>
      </c>
      <c r="AD25" s="197">
        <v>265</v>
      </c>
      <c r="AE25" s="197">
        <v>220</v>
      </c>
      <c r="AF25" s="197">
        <v>212</v>
      </c>
      <c r="AG25" s="198">
        <v>226</v>
      </c>
      <c r="AH25" s="196">
        <v>260</v>
      </c>
      <c r="AI25" s="197">
        <v>273</v>
      </c>
      <c r="AJ25" s="197">
        <v>239</v>
      </c>
      <c r="AK25" s="197">
        <v>228</v>
      </c>
      <c r="AL25" s="198">
        <v>211</v>
      </c>
      <c r="AM25" s="196">
        <v>368</v>
      </c>
      <c r="AN25" s="197">
        <v>388</v>
      </c>
      <c r="AO25" s="197">
        <v>392</v>
      </c>
      <c r="AP25" s="197">
        <v>313</v>
      </c>
      <c r="AQ25" s="198">
        <v>282</v>
      </c>
      <c r="AR25" s="196">
        <v>307</v>
      </c>
      <c r="AS25" s="197">
        <v>300</v>
      </c>
      <c r="AT25" s="197">
        <v>160</v>
      </c>
      <c r="AU25" s="197">
        <v>160</v>
      </c>
      <c r="AV25" s="198">
        <v>179</v>
      </c>
      <c r="AW25" s="102">
        <f t="shared" si="0"/>
        <v>36944</v>
      </c>
      <c r="AY25" s="144"/>
      <c r="AZ25" s="159"/>
      <c r="BA25" s="144"/>
      <c r="BB25" s="159"/>
      <c r="BC25" s="144"/>
      <c r="BD25" s="134"/>
      <c r="BE25" s="144"/>
      <c r="BF25" s="178"/>
      <c r="BG25" s="49"/>
    </row>
    <row r="26" spans="1:60" x14ac:dyDescent="0.2">
      <c r="A26" s="103">
        <v>36945</v>
      </c>
      <c r="B26" s="216">
        <v>198</v>
      </c>
      <c r="C26" s="217">
        <v>151</v>
      </c>
      <c r="D26" s="216">
        <v>203</v>
      </c>
      <c r="E26" s="218">
        <v>151</v>
      </c>
      <c r="F26" s="220"/>
      <c r="G26" s="216">
        <v>173</v>
      </c>
      <c r="H26" s="218">
        <v>101</v>
      </c>
      <c r="I26" s="211">
        <v>185</v>
      </c>
      <c r="J26" s="211">
        <v>130</v>
      </c>
      <c r="K26" s="211">
        <v>205</v>
      </c>
      <c r="L26" s="211">
        <v>150</v>
      </c>
      <c r="M26" s="238">
        <f t="shared" si="18"/>
        <v>-5</v>
      </c>
      <c r="N26" s="238">
        <f t="shared" si="19"/>
        <v>-7</v>
      </c>
      <c r="O26" s="238">
        <f t="shared" si="20"/>
        <v>-12</v>
      </c>
      <c r="P26" s="238">
        <f t="shared" si="21"/>
        <v>20</v>
      </c>
      <c r="Q26" s="238">
        <f t="shared" si="22"/>
        <v>25</v>
      </c>
      <c r="R26" s="236">
        <f t="shared" si="3"/>
        <v>36945</v>
      </c>
      <c r="S26" s="196">
        <v>250</v>
      </c>
      <c r="T26" s="197">
        <v>250</v>
      </c>
      <c r="U26" s="197"/>
      <c r="V26" s="197"/>
      <c r="W26" s="198"/>
      <c r="X26" s="196">
        <v>250</v>
      </c>
      <c r="Y26" s="197">
        <v>255</v>
      </c>
      <c r="Z26" s="197">
        <v>195</v>
      </c>
      <c r="AA26" s="197">
        <v>215</v>
      </c>
      <c r="AB26" s="198">
        <v>235</v>
      </c>
      <c r="AC26" s="196">
        <v>245</v>
      </c>
      <c r="AD26" s="197">
        <v>250</v>
      </c>
      <c r="AE26" s="197">
        <v>207</v>
      </c>
      <c r="AF26" s="197">
        <v>212</v>
      </c>
      <c r="AG26" s="198">
        <v>226</v>
      </c>
      <c r="AH26" s="196">
        <v>243</v>
      </c>
      <c r="AI26" s="197">
        <v>260</v>
      </c>
      <c r="AJ26" s="197">
        <v>226</v>
      </c>
      <c r="AK26" s="197">
        <v>228</v>
      </c>
      <c r="AL26" s="198">
        <v>224</v>
      </c>
      <c r="AM26" s="196">
        <v>360</v>
      </c>
      <c r="AN26" s="197">
        <v>383</v>
      </c>
      <c r="AO26" s="197">
        <v>377</v>
      </c>
      <c r="AP26" s="197">
        <v>313</v>
      </c>
      <c r="AQ26" s="198">
        <v>282</v>
      </c>
      <c r="AR26" s="196">
        <v>298</v>
      </c>
      <c r="AS26" s="197">
        <v>290</v>
      </c>
      <c r="AT26" s="197">
        <v>150</v>
      </c>
      <c r="AU26" s="197">
        <v>160</v>
      </c>
      <c r="AV26" s="198">
        <v>179</v>
      </c>
      <c r="AW26" s="102">
        <f t="shared" si="0"/>
        <v>36945</v>
      </c>
      <c r="AY26" s="144"/>
      <c r="AZ26" s="136"/>
      <c r="BA26" s="144"/>
      <c r="BB26" s="136"/>
      <c r="BC26" s="144"/>
      <c r="BD26" s="136"/>
      <c r="BE26" s="144"/>
      <c r="BF26" s="49"/>
      <c r="BG26" s="49"/>
    </row>
    <row r="27" spans="1:60" x14ac:dyDescent="0.2">
      <c r="A27" s="103">
        <v>36946</v>
      </c>
      <c r="B27" s="216">
        <v>198</v>
      </c>
      <c r="C27" s="217">
        <v>151</v>
      </c>
      <c r="D27" s="216">
        <v>203</v>
      </c>
      <c r="E27" s="218">
        <v>151</v>
      </c>
      <c r="F27" s="220"/>
      <c r="G27" s="216">
        <v>173</v>
      </c>
      <c r="H27" s="218">
        <v>101</v>
      </c>
      <c r="I27" s="211">
        <v>185</v>
      </c>
      <c r="J27" s="211">
        <v>130</v>
      </c>
      <c r="K27" s="211">
        <v>205</v>
      </c>
      <c r="L27" s="211">
        <v>150</v>
      </c>
      <c r="M27" s="238">
        <f t="shared" si="18"/>
        <v>-5</v>
      </c>
      <c r="N27" s="238">
        <f t="shared" si="19"/>
        <v>-7</v>
      </c>
      <c r="O27" s="238">
        <f t="shared" si="20"/>
        <v>-12</v>
      </c>
      <c r="P27" s="238">
        <f t="shared" si="21"/>
        <v>20</v>
      </c>
      <c r="Q27" s="238">
        <f t="shared" si="22"/>
        <v>25</v>
      </c>
      <c r="R27" s="236">
        <f t="shared" si="3"/>
        <v>36946</v>
      </c>
      <c r="S27" s="196">
        <v>250</v>
      </c>
      <c r="T27" s="197">
        <v>250</v>
      </c>
      <c r="U27" s="197"/>
      <c r="V27" s="197"/>
      <c r="W27" s="198"/>
      <c r="X27" s="196">
        <v>250</v>
      </c>
      <c r="Y27" s="197">
        <v>255</v>
      </c>
      <c r="Z27" s="197">
        <v>195</v>
      </c>
      <c r="AA27" s="197">
        <v>215</v>
      </c>
      <c r="AB27" s="198">
        <v>235</v>
      </c>
      <c r="AC27" s="196">
        <v>245</v>
      </c>
      <c r="AD27" s="197">
        <v>250</v>
      </c>
      <c r="AE27" s="197">
        <v>207</v>
      </c>
      <c r="AF27" s="197">
        <v>212</v>
      </c>
      <c r="AG27" s="198">
        <v>226</v>
      </c>
      <c r="AH27" s="196">
        <v>243</v>
      </c>
      <c r="AI27" s="197">
        <v>260</v>
      </c>
      <c r="AJ27" s="197">
        <v>226</v>
      </c>
      <c r="AK27" s="197">
        <v>228</v>
      </c>
      <c r="AL27" s="198">
        <v>224</v>
      </c>
      <c r="AM27" s="196">
        <v>360</v>
      </c>
      <c r="AN27" s="197">
        <v>383</v>
      </c>
      <c r="AO27" s="197">
        <v>377</v>
      </c>
      <c r="AP27" s="197">
        <v>313</v>
      </c>
      <c r="AQ27" s="198">
        <v>282</v>
      </c>
      <c r="AR27" s="196">
        <v>298</v>
      </c>
      <c r="AS27" s="197">
        <v>290</v>
      </c>
      <c r="AT27" s="197">
        <v>150</v>
      </c>
      <c r="AU27" s="197">
        <v>160</v>
      </c>
      <c r="AV27" s="198">
        <v>179</v>
      </c>
      <c r="AW27" s="102">
        <f t="shared" si="0"/>
        <v>36946</v>
      </c>
      <c r="AY27" s="144"/>
      <c r="AZ27" s="159"/>
      <c r="BA27" s="144"/>
      <c r="BB27" s="159"/>
      <c r="BC27" s="144"/>
      <c r="BD27" s="135"/>
      <c r="BE27" s="144"/>
      <c r="BF27" s="179"/>
      <c r="BG27" s="49"/>
    </row>
    <row r="28" spans="1:60" x14ac:dyDescent="0.2">
      <c r="A28" s="103">
        <v>36947</v>
      </c>
      <c r="B28" s="216"/>
      <c r="C28" s="217">
        <v>232</v>
      </c>
      <c r="D28" s="216"/>
      <c r="E28" s="218">
        <v>232</v>
      </c>
      <c r="F28" s="220"/>
      <c r="G28" s="216"/>
      <c r="H28" s="218">
        <v>128</v>
      </c>
      <c r="I28" s="211"/>
      <c r="J28" s="211">
        <v>135</v>
      </c>
      <c r="K28" s="211"/>
      <c r="L28" s="211">
        <v>157</v>
      </c>
      <c r="M28" s="238"/>
      <c r="N28" s="238"/>
      <c r="O28" s="238"/>
      <c r="P28" s="238"/>
      <c r="Q28" s="238"/>
      <c r="R28" s="236">
        <f t="shared" si="3"/>
        <v>36947</v>
      </c>
      <c r="S28" s="196"/>
      <c r="T28" s="197"/>
      <c r="U28" s="197"/>
      <c r="V28" s="197"/>
      <c r="W28" s="198"/>
      <c r="X28" s="196"/>
      <c r="Y28" s="197"/>
      <c r="Z28" s="197"/>
      <c r="AA28" s="197"/>
      <c r="AB28" s="198"/>
      <c r="AC28" s="196"/>
      <c r="AD28" s="197"/>
      <c r="AE28" s="197"/>
      <c r="AF28" s="197"/>
      <c r="AG28" s="198"/>
      <c r="AH28" s="196"/>
      <c r="AI28" s="197"/>
      <c r="AJ28" s="197"/>
      <c r="AK28" s="197"/>
      <c r="AL28" s="198"/>
      <c r="AM28" s="196"/>
      <c r="AN28" s="197"/>
      <c r="AO28" s="197"/>
      <c r="AP28" s="197"/>
      <c r="AQ28" s="198"/>
      <c r="AR28" s="196"/>
      <c r="AS28" s="197"/>
      <c r="AT28" s="197"/>
      <c r="AU28" s="197"/>
      <c r="AV28" s="198"/>
      <c r="AW28" s="102">
        <f t="shared" si="0"/>
        <v>36947</v>
      </c>
      <c r="AY28" s="144"/>
      <c r="AZ28" s="159"/>
      <c r="BA28" s="144"/>
      <c r="BB28" s="159"/>
      <c r="BC28" s="144"/>
      <c r="BD28" s="135"/>
      <c r="BE28" s="144"/>
      <c r="BF28" s="179"/>
      <c r="BG28" s="49"/>
    </row>
    <row r="29" spans="1:60" x14ac:dyDescent="0.2">
      <c r="A29" s="103">
        <v>36948</v>
      </c>
      <c r="B29" s="216">
        <v>245</v>
      </c>
      <c r="C29" s="217">
        <v>232</v>
      </c>
      <c r="D29" s="216">
        <v>250</v>
      </c>
      <c r="E29" s="218">
        <v>232</v>
      </c>
      <c r="F29" s="220"/>
      <c r="G29" s="216">
        <v>198</v>
      </c>
      <c r="H29" s="218">
        <v>128</v>
      </c>
      <c r="I29" s="211">
        <v>194</v>
      </c>
      <c r="J29" s="211">
        <v>135</v>
      </c>
      <c r="K29" s="211">
        <v>215</v>
      </c>
      <c r="L29" s="211">
        <v>157</v>
      </c>
      <c r="M29" s="238">
        <f>+B29-D29</f>
        <v>-5</v>
      </c>
      <c r="N29" s="238">
        <f>+B29-K29</f>
        <v>30</v>
      </c>
      <c r="O29" s="238">
        <f>+G29-I29</f>
        <v>4</v>
      </c>
      <c r="P29" s="238">
        <f>+K29-I29</f>
        <v>21</v>
      </c>
      <c r="Q29" s="238">
        <f>+B29-G29</f>
        <v>47</v>
      </c>
      <c r="R29" s="236">
        <f t="shared" si="3"/>
        <v>36948</v>
      </c>
      <c r="S29" s="196"/>
      <c r="T29" s="197"/>
      <c r="U29" s="197"/>
      <c r="V29" s="197"/>
      <c r="W29" s="198"/>
      <c r="X29" s="196">
        <v>225</v>
      </c>
      <c r="Y29" s="197">
        <v>230</v>
      </c>
      <c r="Z29" s="197">
        <v>188</v>
      </c>
      <c r="AA29" s="197">
        <v>195</v>
      </c>
      <c r="AB29" s="198">
        <v>205</v>
      </c>
      <c r="AC29" s="196">
        <v>235</v>
      </c>
      <c r="AD29" s="197">
        <v>235</v>
      </c>
      <c r="AE29" s="197">
        <v>193</v>
      </c>
      <c r="AF29" s="197">
        <v>205</v>
      </c>
      <c r="AG29" s="198">
        <v>226</v>
      </c>
      <c r="AH29" s="196">
        <v>237</v>
      </c>
      <c r="AI29" s="197">
        <v>243</v>
      </c>
      <c r="AJ29" s="197">
        <v>213</v>
      </c>
      <c r="AK29" s="197">
        <v>226</v>
      </c>
      <c r="AL29" s="198">
        <v>224</v>
      </c>
      <c r="AM29" s="196">
        <v>348</v>
      </c>
      <c r="AN29" s="197">
        <v>365</v>
      </c>
      <c r="AO29" s="197">
        <v>362</v>
      </c>
      <c r="AP29" s="197">
        <v>313</v>
      </c>
      <c r="AQ29" s="198">
        <v>282</v>
      </c>
      <c r="AR29" s="196">
        <v>285</v>
      </c>
      <c r="AS29" s="197">
        <v>260</v>
      </c>
      <c r="AT29" s="197">
        <v>148</v>
      </c>
      <c r="AU29" s="197">
        <v>150</v>
      </c>
      <c r="AV29" s="198">
        <v>179</v>
      </c>
      <c r="AW29" s="228">
        <f t="shared" si="0"/>
        <v>36948</v>
      </c>
      <c r="AX29" s="16"/>
      <c r="AY29" s="229"/>
      <c r="AZ29" s="230"/>
      <c r="BA29" s="229"/>
      <c r="BB29" s="230"/>
      <c r="BC29" s="229"/>
      <c r="BD29" s="231"/>
      <c r="BE29" s="229"/>
      <c r="BF29" s="232"/>
      <c r="BG29" s="234"/>
      <c r="BH29" s="16"/>
    </row>
    <row r="30" spans="1:60" x14ac:dyDescent="0.2">
      <c r="A30" s="103">
        <v>36949</v>
      </c>
      <c r="B30" s="216">
        <v>203</v>
      </c>
      <c r="C30" s="217">
        <v>178</v>
      </c>
      <c r="D30" s="216">
        <v>206</v>
      </c>
      <c r="E30" s="218">
        <v>178</v>
      </c>
      <c r="F30" s="220"/>
      <c r="G30" s="216">
        <v>182</v>
      </c>
      <c r="H30" s="218">
        <v>100</v>
      </c>
      <c r="I30" s="211">
        <v>181</v>
      </c>
      <c r="J30" s="211">
        <v>116</v>
      </c>
      <c r="K30" s="211">
        <v>199</v>
      </c>
      <c r="L30" s="211">
        <v>133</v>
      </c>
      <c r="M30" s="238">
        <f>+B30-D30</f>
        <v>-3</v>
      </c>
      <c r="N30" s="238">
        <f>+B30-K30</f>
        <v>4</v>
      </c>
      <c r="O30" s="238">
        <f>+G30-I30</f>
        <v>1</v>
      </c>
      <c r="P30" s="238">
        <f>+K30-I30</f>
        <v>18</v>
      </c>
      <c r="Q30" s="238">
        <f>+B30-G30</f>
        <v>21</v>
      </c>
      <c r="R30" s="236">
        <f t="shared" si="3"/>
        <v>36949</v>
      </c>
      <c r="S30" s="196"/>
      <c r="T30" s="197"/>
      <c r="U30" s="197"/>
      <c r="V30" s="197"/>
      <c r="W30" s="198"/>
      <c r="X30" s="196">
        <v>235</v>
      </c>
      <c r="Y30" s="197">
        <v>235</v>
      </c>
      <c r="Z30" s="197">
        <v>188</v>
      </c>
      <c r="AA30" s="197">
        <v>195</v>
      </c>
      <c r="AB30" s="198">
        <v>205</v>
      </c>
      <c r="AC30" s="196">
        <v>235</v>
      </c>
      <c r="AD30" s="197">
        <v>240</v>
      </c>
      <c r="AE30" s="197">
        <v>198</v>
      </c>
      <c r="AF30" s="197">
        <v>205</v>
      </c>
      <c r="AG30" s="198">
        <v>226</v>
      </c>
      <c r="AH30" s="196">
        <v>237</v>
      </c>
      <c r="AI30" s="197">
        <v>243</v>
      </c>
      <c r="AJ30" s="197">
        <v>226</v>
      </c>
      <c r="AK30" s="197">
        <v>226</v>
      </c>
      <c r="AL30" s="198">
        <v>224</v>
      </c>
      <c r="AM30" s="196">
        <v>348</v>
      </c>
      <c r="AN30" s="197">
        <v>365</v>
      </c>
      <c r="AO30" s="197">
        <v>377</v>
      </c>
      <c r="AP30" s="197">
        <v>313</v>
      </c>
      <c r="AQ30" s="198">
        <v>285</v>
      </c>
      <c r="AR30" s="196">
        <v>270</v>
      </c>
      <c r="AS30" s="197">
        <v>250</v>
      </c>
      <c r="AT30" s="197">
        <v>155</v>
      </c>
      <c r="AU30" s="197">
        <v>155</v>
      </c>
      <c r="AV30" s="198">
        <v>180</v>
      </c>
      <c r="AW30" s="102">
        <f t="shared" si="0"/>
        <v>36949</v>
      </c>
      <c r="AY30" s="144"/>
      <c r="AZ30" s="159"/>
      <c r="BA30" s="144"/>
      <c r="BB30" s="159"/>
      <c r="BC30" s="144"/>
      <c r="BD30" s="135"/>
      <c r="BE30" s="144"/>
      <c r="BF30" s="179"/>
      <c r="BG30" s="49"/>
    </row>
    <row r="31" spans="1:60" x14ac:dyDescent="0.2">
      <c r="A31" s="103">
        <v>36950</v>
      </c>
      <c r="B31" s="216">
        <v>202</v>
      </c>
      <c r="C31" s="217">
        <v>182</v>
      </c>
      <c r="D31" s="216">
        <v>200</v>
      </c>
      <c r="E31" s="218">
        <v>182</v>
      </c>
      <c r="F31" s="220"/>
      <c r="G31" s="216">
        <v>180</v>
      </c>
      <c r="H31" s="218">
        <v>100</v>
      </c>
      <c r="I31" s="211">
        <v>177</v>
      </c>
      <c r="J31" s="211">
        <v>117</v>
      </c>
      <c r="K31" s="211">
        <v>192</v>
      </c>
      <c r="L31" s="211">
        <v>125</v>
      </c>
      <c r="M31" s="238">
        <f>+B31-D31</f>
        <v>2</v>
      </c>
      <c r="N31" s="238">
        <f>+B31-K31</f>
        <v>10</v>
      </c>
      <c r="O31" s="238">
        <f>+G31-I31</f>
        <v>3</v>
      </c>
      <c r="P31" s="238">
        <f>+K31-I31</f>
        <v>15</v>
      </c>
      <c r="Q31" s="238">
        <f>+B31-G31</f>
        <v>22</v>
      </c>
      <c r="R31" s="236">
        <f>A31</f>
        <v>36950</v>
      </c>
      <c r="S31" s="196"/>
      <c r="T31" s="197"/>
      <c r="U31" s="197"/>
      <c r="V31" s="197"/>
      <c r="W31" s="198"/>
      <c r="X31" s="196">
        <v>280</v>
      </c>
      <c r="Y31" s="197">
        <v>280</v>
      </c>
      <c r="Z31" s="207">
        <v>228</v>
      </c>
      <c r="AA31" s="197">
        <v>225</v>
      </c>
      <c r="AB31" s="198">
        <v>235</v>
      </c>
      <c r="AC31" s="196">
        <v>280</v>
      </c>
      <c r="AD31" s="197">
        <v>280</v>
      </c>
      <c r="AE31" s="197">
        <v>230</v>
      </c>
      <c r="AF31" s="197">
        <v>224</v>
      </c>
      <c r="AG31" s="198">
        <v>228</v>
      </c>
      <c r="AH31" s="196">
        <v>262</v>
      </c>
      <c r="AI31" s="197">
        <v>260</v>
      </c>
      <c r="AJ31" s="197">
        <v>250</v>
      </c>
      <c r="AK31" s="197">
        <v>232</v>
      </c>
      <c r="AL31" s="198">
        <v>225</v>
      </c>
      <c r="AM31" s="196">
        <v>368</v>
      </c>
      <c r="AN31" s="197">
        <v>383</v>
      </c>
      <c r="AO31" s="197">
        <v>387</v>
      </c>
      <c r="AP31" s="197">
        <v>315</v>
      </c>
      <c r="AQ31" s="198">
        <v>285</v>
      </c>
      <c r="AR31" s="196">
        <v>270</v>
      </c>
      <c r="AS31" s="197">
        <v>253</v>
      </c>
      <c r="AT31" s="197">
        <v>165</v>
      </c>
      <c r="AU31" s="197">
        <v>155</v>
      </c>
      <c r="AV31" s="198">
        <v>180</v>
      </c>
      <c r="AW31" s="102">
        <f t="shared" si="0"/>
        <v>36950</v>
      </c>
      <c r="AZ31" s="159"/>
      <c r="BB31" s="159"/>
      <c r="BD31" s="135"/>
      <c r="BF31" s="135"/>
      <c r="BG31" s="49"/>
    </row>
    <row r="32" spans="1:60" x14ac:dyDescent="0.2">
      <c r="A32" s="103"/>
      <c r="B32" s="216"/>
      <c r="C32" s="217"/>
      <c r="D32" s="216"/>
      <c r="E32" s="218"/>
      <c r="F32" s="220"/>
      <c r="G32" s="216"/>
      <c r="H32" s="218"/>
      <c r="I32" s="211"/>
      <c r="J32" s="211"/>
      <c r="K32" s="211"/>
      <c r="L32" s="211"/>
      <c r="M32" s="238"/>
      <c r="N32" s="238"/>
      <c r="O32" s="238"/>
      <c r="P32" s="238"/>
      <c r="Q32" s="238"/>
      <c r="R32" s="49"/>
      <c r="S32" s="196"/>
      <c r="T32" s="197"/>
      <c r="U32" s="197"/>
      <c r="V32" s="197"/>
      <c r="W32" s="198"/>
      <c r="X32" s="196"/>
      <c r="Y32" s="197"/>
      <c r="Z32" s="197"/>
      <c r="AA32" s="197"/>
      <c r="AB32" s="198"/>
      <c r="AC32" s="196"/>
      <c r="AD32" s="197"/>
      <c r="AE32" s="197"/>
      <c r="AF32" s="197"/>
      <c r="AG32" s="198"/>
      <c r="AH32" s="196"/>
      <c r="AI32" s="197"/>
      <c r="AJ32" s="197"/>
      <c r="AK32" s="197"/>
      <c r="AL32" s="198"/>
      <c r="AM32" s="196"/>
      <c r="AN32" s="197"/>
      <c r="AO32" s="197"/>
      <c r="AP32" s="197"/>
      <c r="AQ32" s="198"/>
      <c r="AR32" s="196"/>
      <c r="AS32" s="197"/>
      <c r="AT32" s="197"/>
      <c r="AU32" s="197"/>
      <c r="AV32" s="198"/>
      <c r="AW32" s="102">
        <f t="shared" si="0"/>
        <v>0</v>
      </c>
      <c r="AY32" s="144"/>
      <c r="AZ32" s="159"/>
      <c r="BA32" s="144"/>
      <c r="BB32" s="159"/>
      <c r="BC32" s="144"/>
      <c r="BD32" s="134"/>
      <c r="BE32" s="144"/>
      <c r="BF32" s="178"/>
      <c r="BG32" s="49"/>
    </row>
    <row r="33" spans="1:64" x14ac:dyDescent="0.2">
      <c r="A33" s="103"/>
      <c r="B33" s="216"/>
      <c r="C33" s="217"/>
      <c r="D33" s="216"/>
      <c r="E33" s="218"/>
      <c r="F33" s="220"/>
      <c r="G33" s="216"/>
      <c r="H33" s="218"/>
      <c r="I33" s="211"/>
      <c r="J33" s="211"/>
      <c r="K33" s="211"/>
      <c r="L33" s="211"/>
      <c r="M33" s="238"/>
      <c r="N33" s="238"/>
      <c r="O33" s="238"/>
      <c r="P33" s="238"/>
      <c r="Q33" s="238"/>
      <c r="R33" s="49"/>
      <c r="S33" s="196"/>
      <c r="T33" s="197"/>
      <c r="U33" s="197"/>
      <c r="V33" s="197"/>
      <c r="W33" s="198"/>
      <c r="X33" s="196"/>
      <c r="Y33" s="197"/>
      <c r="Z33" s="197"/>
      <c r="AA33" s="197"/>
      <c r="AB33" s="198"/>
      <c r="AC33" s="196"/>
      <c r="AD33" s="197"/>
      <c r="AE33" s="197"/>
      <c r="AF33" s="197"/>
      <c r="AG33" s="198"/>
      <c r="AH33" s="196"/>
      <c r="AI33" s="197"/>
      <c r="AJ33" s="197"/>
      <c r="AK33" s="197"/>
      <c r="AL33" s="198"/>
      <c r="AM33" s="196"/>
      <c r="AN33" s="197"/>
      <c r="AO33" s="197"/>
      <c r="AP33" s="197"/>
      <c r="AQ33" s="198"/>
      <c r="AR33" s="196"/>
      <c r="AS33" s="197"/>
      <c r="AT33" s="197"/>
      <c r="AU33" s="197"/>
      <c r="AV33" s="198"/>
      <c r="AW33" s="102">
        <f t="shared" si="0"/>
        <v>0</v>
      </c>
      <c r="AZ33" s="159"/>
      <c r="BB33" s="159"/>
      <c r="BD33" s="135"/>
      <c r="BF33" s="135"/>
    </row>
    <row r="34" spans="1:64" x14ac:dyDescent="0.2">
      <c r="A34" s="103"/>
      <c r="B34" s="221"/>
      <c r="C34" s="222"/>
      <c r="D34" s="221"/>
      <c r="E34" s="222"/>
      <c r="F34" s="223"/>
      <c r="G34" s="221"/>
      <c r="H34" s="227"/>
      <c r="I34" s="212"/>
      <c r="J34" s="212"/>
      <c r="K34" s="215"/>
      <c r="L34" s="215"/>
      <c r="M34" s="239"/>
      <c r="N34" s="239"/>
      <c r="O34" s="239"/>
      <c r="P34" s="239"/>
      <c r="Q34" s="240"/>
      <c r="R34" s="49"/>
      <c r="S34" s="201"/>
      <c r="T34" s="202"/>
      <c r="U34" s="202"/>
      <c r="V34" s="202"/>
      <c r="W34" s="203"/>
      <c r="X34" s="201"/>
      <c r="Y34" s="202"/>
      <c r="Z34" s="202"/>
      <c r="AA34" s="202"/>
      <c r="AB34" s="203"/>
      <c r="AC34" s="201"/>
      <c r="AD34" s="202"/>
      <c r="AE34" s="202"/>
      <c r="AF34" s="202"/>
      <c r="AG34" s="203"/>
      <c r="AH34" s="201"/>
      <c r="AI34" s="202"/>
      <c r="AJ34" s="202"/>
      <c r="AK34" s="202"/>
      <c r="AL34" s="203"/>
      <c r="AM34" s="201"/>
      <c r="AN34" s="202"/>
      <c r="AO34" s="202"/>
      <c r="AP34" s="202"/>
      <c r="AQ34" s="203"/>
      <c r="AR34" s="201"/>
      <c r="AS34" s="202"/>
      <c r="AT34" s="202"/>
      <c r="AU34" s="202"/>
      <c r="AV34" s="203"/>
      <c r="AW34" s="102">
        <f t="shared" si="0"/>
        <v>0</v>
      </c>
      <c r="AZ34" s="178"/>
      <c r="BB34" s="178"/>
      <c r="BD34" s="135"/>
      <c r="BF34" s="135"/>
    </row>
    <row r="35" spans="1:64" x14ac:dyDescent="0.2">
      <c r="A35" s="81"/>
      <c r="B35" s="46" t="s">
        <v>477</v>
      </c>
      <c r="C35" s="46"/>
      <c r="D35" s="46" t="s">
        <v>40</v>
      </c>
      <c r="E35" s="46"/>
      <c r="F35" s="46"/>
      <c r="G35" s="46" t="s">
        <v>42</v>
      </c>
      <c r="H35" s="46"/>
      <c r="I35" s="46" t="s">
        <v>333</v>
      </c>
      <c r="J35" s="46"/>
      <c r="K35" s="46" t="s">
        <v>357</v>
      </c>
      <c r="L35" s="46"/>
      <c r="M35" s="46" t="s">
        <v>480</v>
      </c>
      <c r="N35" s="46" t="s">
        <v>483</v>
      </c>
      <c r="O35" s="46" t="s">
        <v>484</v>
      </c>
      <c r="P35" t="s">
        <v>481</v>
      </c>
      <c r="Q35" t="s">
        <v>482</v>
      </c>
      <c r="W35" s="48"/>
      <c r="AL35" s="144"/>
      <c r="AM35" s="45"/>
      <c r="AQ35" s="136"/>
      <c r="AR35" s="136"/>
      <c r="AS35" s="48"/>
      <c r="AT35" s="48"/>
      <c r="AU35" s="48"/>
      <c r="AV35" s="48"/>
      <c r="AY35" s="136"/>
      <c r="AZ35" s="136"/>
      <c r="BA35" s="136"/>
    </row>
    <row r="36" spans="1:64" x14ac:dyDescent="0.2">
      <c r="A36" s="81" t="s">
        <v>57</v>
      </c>
      <c r="B36" s="83">
        <f>AVERAGE(B4:B33)</f>
        <v>290.17708333333331</v>
      </c>
      <c r="C36" s="83">
        <f>AVERAGE(C4:C33)</f>
        <v>259.67857142857144</v>
      </c>
      <c r="D36" s="83">
        <f>AVERAGE(D4:D33)</f>
        <v>288.125</v>
      </c>
      <c r="E36" s="83">
        <f>AVERAGE(E4:E33)</f>
        <v>260.96428571428572</v>
      </c>
      <c r="F36" s="83"/>
      <c r="G36" s="83">
        <f t="shared" ref="G36:L36" si="23">AVERAGE(G4:G33)</f>
        <v>215.58333333333334</v>
      </c>
      <c r="H36" s="83">
        <f t="shared" si="23"/>
        <v>144.78571428571428</v>
      </c>
      <c r="I36" s="83">
        <f t="shared" si="23"/>
        <v>222.58333333333334</v>
      </c>
      <c r="J36" s="83">
        <f t="shared" si="23"/>
        <v>170.57142857142858</v>
      </c>
      <c r="K36" s="83">
        <f t="shared" si="23"/>
        <v>261.375</v>
      </c>
      <c r="L36" s="83">
        <f t="shared" si="23"/>
        <v>213.5</v>
      </c>
      <c r="M36" s="83">
        <f>AVERAGE(M4:M33)</f>
        <v>2.0520833333333335</v>
      </c>
      <c r="N36" s="83">
        <f>AVERAGE(N4:N33)</f>
        <v>28.802083333333332</v>
      </c>
      <c r="O36" s="83">
        <f>AVERAGE(O4:O33)</f>
        <v>-7</v>
      </c>
      <c r="P36" s="83">
        <f>AVERAGE(P4:P33)</f>
        <v>38.791666666666664</v>
      </c>
      <c r="Q36" s="83">
        <f>AVERAGE(Q4:Q33)</f>
        <v>74.59375</v>
      </c>
      <c r="R36" s="21"/>
      <c r="S36" s="21"/>
      <c r="T36" s="21"/>
      <c r="U36" s="21"/>
      <c r="X36" s="83"/>
      <c r="Y36" s="83"/>
      <c r="Z36" s="83"/>
      <c r="AA36" s="83"/>
      <c r="AB36" s="83"/>
      <c r="AC36" s="83">
        <f>AVERAGE(AC4:AC31)</f>
        <v>293.91304347826087</v>
      </c>
      <c r="AD36" s="83">
        <f>AVERAGE(AD4:AD31)</f>
        <v>301.08695652173913</v>
      </c>
      <c r="AE36" s="83">
        <f>AVERAGE(AE4:AE31)</f>
        <v>235.04347826086956</v>
      </c>
      <c r="AF36" s="83">
        <f>AVERAGE(AF4:AF31)</f>
        <v>227.43478260869566</v>
      </c>
      <c r="AG36" s="83">
        <f>AVERAGE(AG4:AG31)</f>
        <v>238.7391304347826</v>
      </c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BC36" s="21"/>
    </row>
    <row r="37" spans="1:64" ht="13.5" thickBot="1" x14ac:dyDescent="0.25">
      <c r="A37" s="81" t="s">
        <v>137</v>
      </c>
      <c r="B37" s="83">
        <f>MIN(B4:B33)</f>
        <v>198</v>
      </c>
      <c r="C37" s="83">
        <f>MIN(C4:C33)</f>
        <v>151</v>
      </c>
      <c r="D37" s="83">
        <f>MIN(D4:D33)</f>
        <v>200</v>
      </c>
      <c r="E37" s="83">
        <f>MIN(E4:E33)</f>
        <v>151</v>
      </c>
      <c r="F37" s="83"/>
      <c r="G37" s="83">
        <f t="shared" ref="G37:L37" si="24">MIN(G4:G33)</f>
        <v>153</v>
      </c>
      <c r="H37" s="83">
        <f t="shared" si="24"/>
        <v>100</v>
      </c>
      <c r="I37" s="83">
        <f t="shared" si="24"/>
        <v>165</v>
      </c>
      <c r="J37" s="83">
        <f t="shared" si="24"/>
        <v>116</v>
      </c>
      <c r="K37" s="83">
        <f t="shared" si="24"/>
        <v>183</v>
      </c>
      <c r="L37" s="83">
        <f t="shared" si="24"/>
        <v>125</v>
      </c>
      <c r="M37" s="83">
        <f>MIN(M4:M33)</f>
        <v>-24</v>
      </c>
      <c r="N37" s="83">
        <f>MIN(N4:N33)</f>
        <v>-7</v>
      </c>
      <c r="O37" s="83">
        <f>MIN(O4:O33)</f>
        <v>-33</v>
      </c>
      <c r="P37" s="83">
        <f>MIN(P4:P33)</f>
        <v>12</v>
      </c>
      <c r="Q37" s="83">
        <f>MIN(Q4:Q33)</f>
        <v>21</v>
      </c>
      <c r="R37" s="21"/>
      <c r="S37" s="21"/>
      <c r="T37" s="21"/>
      <c r="U37" s="21"/>
      <c r="W37" s="83"/>
      <c r="AF37" s="21"/>
      <c r="AG37" s="21"/>
      <c r="AJ37" s="44"/>
      <c r="AK37" s="83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64" x14ac:dyDescent="0.2">
      <c r="A38" s="81" t="s">
        <v>138</v>
      </c>
      <c r="B38" s="83">
        <f>MAX(B4:B33)</f>
        <v>461</v>
      </c>
      <c r="C38" s="83">
        <f>MAX(C4:C33)</f>
        <v>399</v>
      </c>
      <c r="D38" s="83">
        <f>MAX(D4:D33)</f>
        <v>449</v>
      </c>
      <c r="E38" s="83">
        <f>MAX(E4:E33)</f>
        <v>412</v>
      </c>
      <c r="F38" s="83"/>
      <c r="G38" s="83">
        <f t="shared" ref="G38:L38" si="25">MAX(G4:G33)</f>
        <v>382</v>
      </c>
      <c r="H38" s="83">
        <f t="shared" si="25"/>
        <v>247</v>
      </c>
      <c r="I38" s="83">
        <f t="shared" si="25"/>
        <v>415</v>
      </c>
      <c r="J38" s="83">
        <f t="shared" si="25"/>
        <v>308</v>
      </c>
      <c r="K38" s="83">
        <f t="shared" si="25"/>
        <v>432</v>
      </c>
      <c r="L38" s="83">
        <f t="shared" si="25"/>
        <v>340</v>
      </c>
      <c r="M38" s="83">
        <f>MAX(M4:M33)</f>
        <v>23</v>
      </c>
      <c r="N38" s="83">
        <f>MAX(N4:N33)</f>
        <v>118</v>
      </c>
      <c r="O38" s="83">
        <f>MAX(O4:O33)</f>
        <v>22</v>
      </c>
      <c r="P38" s="83">
        <f>MAX(P4:P33)</f>
        <v>106</v>
      </c>
      <c r="Q38" s="83">
        <f>MAX(Q4:Q33)</f>
        <v>206</v>
      </c>
      <c r="R38" s="21"/>
      <c r="S38" s="21"/>
      <c r="T38" s="21"/>
      <c r="U38" s="21"/>
      <c r="W38" s="83"/>
      <c r="AF38" s="21"/>
      <c r="AG38" s="21"/>
      <c r="AJ38" s="44"/>
      <c r="AK38" s="83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BC38" s="21"/>
      <c r="BD38" s="40"/>
      <c r="BG38" s="180"/>
      <c r="BH38" s="181"/>
      <c r="BI38" s="181"/>
      <c r="BJ38" s="181"/>
      <c r="BK38" s="181"/>
      <c r="BL38" s="182"/>
    </row>
    <row r="39" spans="1:64" ht="12" customHeight="1" x14ac:dyDescent="0.2">
      <c r="AA39" s="45"/>
      <c r="AD39" s="44"/>
      <c r="AE39" s="45"/>
      <c r="AF39" s="48"/>
      <c r="AG39" s="48"/>
      <c r="AY39" s="233"/>
      <c r="BG39" s="183"/>
      <c r="BH39" s="89"/>
      <c r="BI39" s="184" t="s">
        <v>38</v>
      </c>
      <c r="BJ39" s="184" t="s">
        <v>39</v>
      </c>
      <c r="BK39" s="184" t="s">
        <v>349</v>
      </c>
      <c r="BL39" s="185"/>
    </row>
    <row r="40" spans="1:64" x14ac:dyDescent="0.2">
      <c r="B40" s="15" t="s">
        <v>475</v>
      </c>
      <c r="D40" s="1"/>
      <c r="J40" s="235"/>
      <c r="L40" s="15" t="s">
        <v>476</v>
      </c>
      <c r="N40" s="1"/>
      <c r="T40" s="1"/>
      <c r="V40" s="15" t="s">
        <v>478</v>
      </c>
      <c r="X40" s="1"/>
      <c r="AD40" s="1"/>
      <c r="BD40" s="40"/>
      <c r="BG40" s="183"/>
      <c r="BH40" s="164" t="s">
        <v>323</v>
      </c>
      <c r="BI40" s="96">
        <f>0.59/16*100</f>
        <v>3.6875</v>
      </c>
      <c r="BJ40" s="96">
        <f>0.59/8*100</f>
        <v>7.375</v>
      </c>
      <c r="BK40" s="96">
        <f>0.59/24*100</f>
        <v>2.458333333333333</v>
      </c>
      <c r="BL40" s="185"/>
    </row>
    <row r="41" spans="1:64" x14ac:dyDescent="0.2">
      <c r="B41" s="13" t="s">
        <v>41</v>
      </c>
      <c r="C41" s="2"/>
      <c r="D41" s="14" t="s">
        <v>40</v>
      </c>
      <c r="E41" s="7"/>
      <c r="F41" s="13" t="s">
        <v>42</v>
      </c>
      <c r="G41" s="7"/>
      <c r="H41" s="13" t="s">
        <v>473</v>
      </c>
      <c r="I41" s="2"/>
      <c r="J41" s="14" t="s">
        <v>474</v>
      </c>
      <c r="K41" s="7"/>
      <c r="L41" s="13" t="s">
        <v>41</v>
      </c>
      <c r="M41" s="2"/>
      <c r="N41" s="14" t="s">
        <v>40</v>
      </c>
      <c r="O41" s="7"/>
      <c r="P41" s="13" t="s">
        <v>42</v>
      </c>
      <c r="Q41" s="7"/>
      <c r="R41" s="13" t="s">
        <v>473</v>
      </c>
      <c r="S41" s="2"/>
      <c r="T41" s="14" t="s">
        <v>474</v>
      </c>
      <c r="U41" s="7"/>
      <c r="V41" s="13" t="s">
        <v>41</v>
      </c>
      <c r="W41" s="2"/>
      <c r="X41" s="14" t="s">
        <v>40</v>
      </c>
      <c r="Y41" s="7"/>
      <c r="Z41" s="13" t="s">
        <v>42</v>
      </c>
      <c r="AA41" s="7"/>
      <c r="AB41" s="13" t="s">
        <v>473</v>
      </c>
      <c r="AC41" s="2"/>
      <c r="AD41" s="14" t="s">
        <v>474</v>
      </c>
      <c r="AE41" s="7"/>
      <c r="AY41" s="21"/>
      <c r="BD41" s="40"/>
      <c r="BG41" s="183"/>
      <c r="BH41" s="89" t="s">
        <v>348</v>
      </c>
      <c r="BI41" s="208">
        <v>0.03</v>
      </c>
      <c r="BJ41" s="208">
        <v>0.03</v>
      </c>
      <c r="BK41" s="208">
        <v>0.03</v>
      </c>
      <c r="BL41" s="185"/>
    </row>
    <row r="42" spans="1:64" x14ac:dyDescent="0.2">
      <c r="B42" s="10" t="s">
        <v>0</v>
      </c>
      <c r="C42" s="11" t="s">
        <v>1</v>
      </c>
      <c r="D42" s="12" t="s">
        <v>0</v>
      </c>
      <c r="E42" s="12" t="s">
        <v>1</v>
      </c>
      <c r="F42" s="10" t="s">
        <v>0</v>
      </c>
      <c r="G42" s="12" t="s">
        <v>1</v>
      </c>
      <c r="H42" s="10" t="s">
        <v>0</v>
      </c>
      <c r="I42" s="11" t="s">
        <v>1</v>
      </c>
      <c r="J42" s="12" t="s">
        <v>0</v>
      </c>
      <c r="K42" s="12" t="s">
        <v>1</v>
      </c>
      <c r="L42" s="10" t="s">
        <v>0</v>
      </c>
      <c r="M42" s="11" t="s">
        <v>1</v>
      </c>
      <c r="N42" s="12" t="s">
        <v>0</v>
      </c>
      <c r="O42" s="12" t="s">
        <v>1</v>
      </c>
      <c r="P42" s="10" t="s">
        <v>0</v>
      </c>
      <c r="Q42" s="12" t="s">
        <v>1</v>
      </c>
      <c r="R42" s="10" t="s">
        <v>0</v>
      </c>
      <c r="S42" s="11" t="s">
        <v>1</v>
      </c>
      <c r="T42" s="12" t="s">
        <v>0</v>
      </c>
      <c r="U42" s="12" t="s">
        <v>1</v>
      </c>
      <c r="V42" s="10" t="s">
        <v>0</v>
      </c>
      <c r="W42" s="11" t="s">
        <v>1</v>
      </c>
      <c r="X42" s="12" t="s">
        <v>0</v>
      </c>
      <c r="Y42" s="12" t="s">
        <v>1</v>
      </c>
      <c r="Z42" s="10" t="s">
        <v>0</v>
      </c>
      <c r="AA42" s="12" t="s">
        <v>1</v>
      </c>
      <c r="AB42" s="10" t="s">
        <v>0</v>
      </c>
      <c r="AC42" s="11" t="s">
        <v>1</v>
      </c>
      <c r="AD42" s="12" t="s">
        <v>0</v>
      </c>
      <c r="AE42" s="12" t="s">
        <v>1</v>
      </c>
      <c r="BD42" s="40"/>
      <c r="BG42" s="183"/>
      <c r="BH42" s="89" t="s">
        <v>325</v>
      </c>
      <c r="BI42" s="96">
        <f>0.46/16*100</f>
        <v>2.875</v>
      </c>
      <c r="BJ42" s="96">
        <f>0.46/8*100</f>
        <v>5.75</v>
      </c>
      <c r="BK42" s="96">
        <f>0.46/24*100</f>
        <v>1.916666666666667</v>
      </c>
      <c r="BL42" s="185"/>
    </row>
    <row r="43" spans="1:64" x14ac:dyDescent="0.2">
      <c r="A43" t="s">
        <v>34</v>
      </c>
      <c r="B43" s="142"/>
      <c r="C43" s="138"/>
      <c r="D43" s="146"/>
      <c r="E43" s="147"/>
      <c r="F43" s="146"/>
      <c r="G43" s="145"/>
      <c r="H43" s="146"/>
      <c r="I43" s="147"/>
      <c r="J43" s="146"/>
      <c r="K43" s="147"/>
      <c r="L43" s="142">
        <v>235</v>
      </c>
      <c r="M43" s="138">
        <v>275</v>
      </c>
      <c r="N43" s="146"/>
      <c r="O43" s="147"/>
      <c r="P43" s="146"/>
      <c r="Q43" s="145">
        <v>210</v>
      </c>
      <c r="R43" s="146">
        <v>215</v>
      </c>
      <c r="S43" s="147">
        <v>223</v>
      </c>
      <c r="T43" s="146">
        <v>205</v>
      </c>
      <c r="U43" s="147">
        <v>215</v>
      </c>
      <c r="V43" s="142">
        <v>270</v>
      </c>
      <c r="W43" s="138">
        <v>280</v>
      </c>
      <c r="X43" s="146"/>
      <c r="Y43" s="147"/>
      <c r="Z43" s="146"/>
      <c r="AA43" s="145"/>
      <c r="AB43" s="146">
        <v>224</v>
      </c>
      <c r="AC43" s="147">
        <v>228</v>
      </c>
      <c r="AD43" s="146"/>
      <c r="AE43" s="147"/>
      <c r="BC43" s="21"/>
      <c r="BD43" s="40"/>
      <c r="BG43" s="183"/>
      <c r="BH43" s="89" t="s">
        <v>350</v>
      </c>
      <c r="BI43" s="208">
        <v>1.9E-2</v>
      </c>
      <c r="BJ43" s="208">
        <v>1.9E-2</v>
      </c>
      <c r="BK43" s="208">
        <v>1.9E-2</v>
      </c>
      <c r="BL43" s="185"/>
    </row>
    <row r="44" spans="1:64" x14ac:dyDescent="0.2">
      <c r="B44" s="142"/>
      <c r="C44" s="139"/>
      <c r="D44" s="138"/>
      <c r="E44" s="138"/>
      <c r="F44" s="142"/>
      <c r="G44" s="138"/>
      <c r="H44" s="142"/>
      <c r="I44" s="139"/>
      <c r="J44" s="158"/>
      <c r="K44" s="139"/>
      <c r="L44" s="142"/>
      <c r="M44" s="138"/>
      <c r="N44" s="142"/>
      <c r="O44" s="139"/>
      <c r="P44" s="142"/>
      <c r="Q44" s="138"/>
      <c r="R44" s="142"/>
      <c r="S44" s="139"/>
      <c r="T44" s="158"/>
      <c r="U44" s="139"/>
      <c r="V44" s="142"/>
      <c r="W44" s="138"/>
      <c r="X44" s="142"/>
      <c r="Y44" s="139"/>
      <c r="Z44" s="142"/>
      <c r="AA44" s="138"/>
      <c r="AB44" s="142"/>
      <c r="AC44" s="139"/>
      <c r="AD44" s="158"/>
      <c r="AE44" s="139"/>
      <c r="BC44" s="21"/>
      <c r="BD44" s="40"/>
      <c r="BG44" s="183"/>
      <c r="BH44" s="89" t="s">
        <v>351</v>
      </c>
      <c r="BI44" s="89">
        <v>22.8</v>
      </c>
      <c r="BJ44" s="89">
        <v>22.8</v>
      </c>
      <c r="BK44" s="89">
        <v>22.8</v>
      </c>
      <c r="BL44" s="185"/>
    </row>
    <row r="45" spans="1:64" x14ac:dyDescent="0.2">
      <c r="B45" s="151"/>
      <c r="C45" s="152"/>
      <c r="D45" s="151"/>
      <c r="E45" s="152"/>
      <c r="F45" s="151"/>
      <c r="G45" s="153"/>
      <c r="H45" s="151"/>
      <c r="I45" s="153"/>
      <c r="J45" s="151"/>
      <c r="K45" s="153"/>
      <c r="L45" s="151"/>
      <c r="M45" s="152"/>
      <c r="N45" s="151"/>
      <c r="O45" s="152"/>
      <c r="P45" s="151"/>
      <c r="Q45" s="153"/>
      <c r="R45" s="151"/>
      <c r="S45" s="153"/>
      <c r="T45" s="151"/>
      <c r="U45" s="153"/>
      <c r="V45" s="151"/>
      <c r="W45" s="152"/>
      <c r="X45" s="151"/>
      <c r="Y45" s="152"/>
      <c r="Z45" s="151"/>
      <c r="AA45" s="153"/>
      <c r="AB45" s="151"/>
      <c r="AC45" s="153"/>
      <c r="AD45" s="151"/>
      <c r="AE45" s="153"/>
      <c r="BD45" s="40"/>
      <c r="BG45" s="183"/>
      <c r="BH45" s="89" t="s">
        <v>354</v>
      </c>
      <c r="BI45" s="89">
        <v>2.15</v>
      </c>
      <c r="BJ45" s="89">
        <v>2.15</v>
      </c>
      <c r="BK45" s="89">
        <v>2.15</v>
      </c>
      <c r="BL45" s="185"/>
    </row>
    <row r="46" spans="1:64" x14ac:dyDescent="0.2">
      <c r="A46" t="s">
        <v>35</v>
      </c>
      <c r="B46" s="142"/>
      <c r="C46" s="138"/>
      <c r="D46" s="142"/>
      <c r="E46" s="139"/>
      <c r="F46" s="138"/>
      <c r="G46" s="138"/>
      <c r="H46" s="142"/>
      <c r="I46" s="139"/>
      <c r="J46" s="142"/>
      <c r="K46" s="139"/>
      <c r="L46" s="142"/>
      <c r="M46" s="138"/>
      <c r="N46" s="142"/>
      <c r="O46" s="139"/>
      <c r="P46" s="138"/>
      <c r="Q46" s="138"/>
      <c r="R46" s="142"/>
      <c r="S46" s="139"/>
      <c r="T46" s="142"/>
      <c r="U46" s="139"/>
      <c r="V46" s="142"/>
      <c r="W46" s="138"/>
      <c r="X46" s="142"/>
      <c r="Y46" s="139"/>
      <c r="Z46" s="138"/>
      <c r="AA46" s="138"/>
      <c r="AB46" s="142"/>
      <c r="AC46" s="139"/>
      <c r="AD46" s="142"/>
      <c r="AE46" s="139"/>
      <c r="BG46" s="183"/>
      <c r="BH46" s="89" t="s">
        <v>353</v>
      </c>
      <c r="BI46" s="89">
        <v>1.83</v>
      </c>
      <c r="BJ46" s="89">
        <v>1.83</v>
      </c>
      <c r="BK46" s="89">
        <v>1.83</v>
      </c>
      <c r="BL46" s="185"/>
    </row>
    <row r="47" spans="1:64" x14ac:dyDescent="0.2">
      <c r="B47" s="142"/>
      <c r="C47" s="138"/>
      <c r="D47" s="142"/>
      <c r="E47" s="139"/>
      <c r="F47" s="142"/>
      <c r="G47" s="138"/>
      <c r="H47" s="142"/>
      <c r="I47" s="139"/>
      <c r="J47" s="142"/>
      <c r="K47" s="139"/>
      <c r="L47" s="142"/>
      <c r="M47" s="138"/>
      <c r="N47" s="142"/>
      <c r="O47" s="139"/>
      <c r="P47" s="142"/>
      <c r="Q47" s="138"/>
      <c r="R47" s="142"/>
      <c r="S47" s="139"/>
      <c r="T47" s="142"/>
      <c r="U47" s="139"/>
      <c r="V47" s="142"/>
      <c r="W47" s="138"/>
      <c r="X47" s="142"/>
      <c r="Y47" s="139"/>
      <c r="Z47" s="142"/>
      <c r="AA47" s="138"/>
      <c r="AB47" s="142"/>
      <c r="AC47" s="139"/>
      <c r="AD47" s="142"/>
      <c r="AE47" s="139"/>
      <c r="BG47" s="183"/>
      <c r="BH47" s="89" t="s">
        <v>352</v>
      </c>
      <c r="BI47" s="96">
        <v>3</v>
      </c>
      <c r="BJ47" s="96">
        <v>1</v>
      </c>
      <c r="BK47" s="89">
        <f>+BI47*0.67+BJ47*0.33</f>
        <v>2.3400000000000003</v>
      </c>
      <c r="BL47" s="185"/>
    </row>
    <row r="48" spans="1:64" x14ac:dyDescent="0.2">
      <c r="B48" s="151"/>
      <c r="C48" s="152"/>
      <c r="D48" s="151"/>
      <c r="E48" s="153"/>
      <c r="F48" s="151"/>
      <c r="G48" s="152"/>
      <c r="H48" s="151"/>
      <c r="I48" s="153"/>
      <c r="J48" s="151"/>
      <c r="K48" s="153"/>
      <c r="L48" s="151"/>
      <c r="M48" s="152"/>
      <c r="N48" s="151"/>
      <c r="O48" s="153"/>
      <c r="P48" s="151"/>
      <c r="Q48" s="152"/>
      <c r="R48" s="151"/>
      <c r="S48" s="153"/>
      <c r="T48" s="151"/>
      <c r="U48" s="153"/>
      <c r="V48" s="151"/>
      <c r="W48" s="152"/>
      <c r="X48" s="151"/>
      <c r="Y48" s="153"/>
      <c r="Z48" s="151"/>
      <c r="AA48" s="152"/>
      <c r="AB48" s="151"/>
      <c r="AC48" s="153"/>
      <c r="AD48" s="151"/>
      <c r="AE48" s="153"/>
      <c r="BG48" s="183"/>
      <c r="BH48" s="89" t="s">
        <v>330</v>
      </c>
      <c r="BI48" s="89">
        <v>0.25</v>
      </c>
      <c r="BJ48" s="89">
        <v>0.25</v>
      </c>
      <c r="BK48" s="94">
        <v>0.25</v>
      </c>
      <c r="BL48" s="185"/>
    </row>
    <row r="49" spans="2:64" x14ac:dyDescent="0.2">
      <c r="B49" s="15"/>
      <c r="Z49" s="44"/>
      <c r="AA49" s="45"/>
      <c r="AB49" s="21"/>
      <c r="AC49" s="21"/>
      <c r="AE49" s="45"/>
      <c r="AF49" s="21"/>
      <c r="AG49" s="21"/>
      <c r="BC49" s="21"/>
      <c r="BG49" s="183"/>
      <c r="BH49" s="89" t="s">
        <v>355</v>
      </c>
      <c r="BI49" s="96">
        <f>SUM(BI41,BI43)*BI44</f>
        <v>1.1172</v>
      </c>
      <c r="BJ49" s="96">
        <f>SUM(BJ41,BJ43)*BJ44</f>
        <v>1.1172</v>
      </c>
      <c r="BK49" s="96">
        <f>SUM(BK41,BK43)*BK44</f>
        <v>1.1172</v>
      </c>
      <c r="BL49" s="185"/>
    </row>
    <row r="50" spans="2:64" x14ac:dyDescent="0.2">
      <c r="B50" s="15" t="s">
        <v>10</v>
      </c>
      <c r="D50" s="1"/>
      <c r="J50" s="1"/>
      <c r="L50" s="15" t="s">
        <v>11</v>
      </c>
      <c r="N50" s="1"/>
      <c r="T50" s="1"/>
      <c r="V50" s="15" t="s">
        <v>499</v>
      </c>
      <c r="X50" s="1"/>
      <c r="AD50" s="1"/>
      <c r="BG50" s="183"/>
      <c r="BH50" s="89"/>
      <c r="BI50" s="89"/>
      <c r="BJ50" s="89"/>
      <c r="BK50" s="89"/>
      <c r="BL50" s="185"/>
    </row>
    <row r="51" spans="2:64" ht="13.5" thickBot="1" x14ac:dyDescent="0.25">
      <c r="B51" s="13" t="s">
        <v>41</v>
      </c>
      <c r="C51" s="2"/>
      <c r="D51" s="14" t="s">
        <v>40</v>
      </c>
      <c r="E51" s="7"/>
      <c r="F51" s="13" t="s">
        <v>42</v>
      </c>
      <c r="G51" s="7"/>
      <c r="H51" s="13" t="s">
        <v>473</v>
      </c>
      <c r="I51" s="2"/>
      <c r="J51" s="14" t="s">
        <v>474</v>
      </c>
      <c r="K51" s="7"/>
      <c r="L51" s="13" t="s">
        <v>41</v>
      </c>
      <c r="M51" s="2"/>
      <c r="N51" s="14" t="s">
        <v>40</v>
      </c>
      <c r="O51" s="7"/>
      <c r="P51" s="13" t="s">
        <v>42</v>
      </c>
      <c r="Q51" s="7"/>
      <c r="R51" s="13" t="s">
        <v>473</v>
      </c>
      <c r="S51" s="2"/>
      <c r="T51" s="14" t="s">
        <v>474</v>
      </c>
      <c r="U51" s="7"/>
      <c r="V51" s="13" t="s">
        <v>41</v>
      </c>
      <c r="W51" s="2"/>
      <c r="X51" s="14" t="s">
        <v>40</v>
      </c>
      <c r="Y51" s="7"/>
      <c r="Z51" s="13" t="s">
        <v>42</v>
      </c>
      <c r="AA51" s="7"/>
      <c r="AB51" s="13" t="s">
        <v>473</v>
      </c>
      <c r="AC51" s="2"/>
      <c r="AD51" s="14" t="s">
        <v>474</v>
      </c>
      <c r="AE51" s="7"/>
      <c r="BG51" s="187"/>
      <c r="BH51" s="188" t="s">
        <v>356</v>
      </c>
      <c r="BI51" s="190">
        <f>SUM(BI40,BI42,BI45,BI46,BI47,BI48,BI49)</f>
        <v>14.909700000000001</v>
      </c>
      <c r="BJ51" s="190">
        <f>SUM(BJ40,BJ42,BJ45,BJ46,BJ47,BJ48,BJ49)</f>
        <v>19.472200000000001</v>
      </c>
      <c r="BK51" s="190">
        <f>SUM(BK40,BK42,BK45,BK46,BK47,BK48,BK49)</f>
        <v>12.062200000000001</v>
      </c>
      <c r="BL51" s="189"/>
    </row>
    <row r="52" spans="2:64" x14ac:dyDescent="0.2">
      <c r="B52" s="10" t="s">
        <v>0</v>
      </c>
      <c r="C52" s="11" t="s">
        <v>1</v>
      </c>
      <c r="D52" s="12" t="s">
        <v>0</v>
      </c>
      <c r="E52" s="12" t="s">
        <v>1</v>
      </c>
      <c r="F52" s="10" t="s">
        <v>0</v>
      </c>
      <c r="G52" s="12" t="s">
        <v>1</v>
      </c>
      <c r="H52" s="10" t="s">
        <v>0</v>
      </c>
      <c r="I52" s="11" t="s">
        <v>1</v>
      </c>
      <c r="J52" s="12" t="s">
        <v>0</v>
      </c>
      <c r="K52" s="12" t="s">
        <v>1</v>
      </c>
      <c r="L52" s="10" t="s">
        <v>0</v>
      </c>
      <c r="M52" s="11" t="s">
        <v>1</v>
      </c>
      <c r="N52" s="12" t="s">
        <v>0</v>
      </c>
      <c r="O52" s="12" t="s">
        <v>1</v>
      </c>
      <c r="P52" s="10" t="s">
        <v>0</v>
      </c>
      <c r="Q52" s="12" t="s">
        <v>1</v>
      </c>
      <c r="R52" s="10" t="s">
        <v>0</v>
      </c>
      <c r="S52" s="11" t="s">
        <v>1</v>
      </c>
      <c r="T52" s="12" t="s">
        <v>0</v>
      </c>
      <c r="U52" s="12" t="s">
        <v>1</v>
      </c>
      <c r="V52" s="10" t="s">
        <v>0</v>
      </c>
      <c r="W52" s="11" t="s">
        <v>1</v>
      </c>
      <c r="X52" s="12" t="s">
        <v>0</v>
      </c>
      <c r="Y52" s="12" t="s">
        <v>1</v>
      </c>
      <c r="Z52" s="10" t="s">
        <v>0</v>
      </c>
      <c r="AA52" s="12" t="s">
        <v>1</v>
      </c>
      <c r="AB52" s="10" t="s">
        <v>0</v>
      </c>
      <c r="AC52" s="11" t="s">
        <v>1</v>
      </c>
      <c r="AD52" s="12" t="s">
        <v>0</v>
      </c>
      <c r="AE52" s="12" t="s">
        <v>1</v>
      </c>
    </row>
    <row r="53" spans="2:64" x14ac:dyDescent="0.2">
      <c r="B53" s="142"/>
      <c r="C53" s="138"/>
      <c r="D53" s="146"/>
      <c r="E53" s="147"/>
      <c r="F53" s="146"/>
      <c r="G53" s="145"/>
      <c r="H53" s="146"/>
      <c r="I53" s="147"/>
      <c r="J53" s="146"/>
      <c r="K53" s="147"/>
      <c r="L53" s="142"/>
      <c r="M53" s="138"/>
      <c r="N53" s="146"/>
      <c r="O53" s="147"/>
      <c r="P53" s="146"/>
      <c r="Q53" s="145"/>
      <c r="R53" s="146">
        <v>285</v>
      </c>
      <c r="S53" s="147">
        <v>290</v>
      </c>
      <c r="T53" s="146"/>
      <c r="U53" s="147"/>
      <c r="V53" s="142"/>
      <c r="W53" s="138"/>
      <c r="X53" s="146"/>
      <c r="Y53" s="147"/>
      <c r="Z53" s="146">
        <v>115</v>
      </c>
      <c r="AA53" s="145">
        <v>130</v>
      </c>
      <c r="AB53" s="146"/>
      <c r="AC53" s="147"/>
      <c r="AD53" s="146"/>
      <c r="AE53" s="147"/>
    </row>
    <row r="54" spans="2:64" x14ac:dyDescent="0.2">
      <c r="B54" s="142"/>
      <c r="C54" s="138"/>
      <c r="D54" s="142"/>
      <c r="E54" s="139"/>
      <c r="F54" s="142"/>
      <c r="G54" s="138"/>
      <c r="H54" s="142"/>
      <c r="I54" s="139"/>
      <c r="J54" s="158"/>
      <c r="K54" s="139"/>
      <c r="L54" s="142"/>
      <c r="M54" s="138"/>
      <c r="N54" s="142"/>
      <c r="O54" s="139"/>
      <c r="P54" s="142"/>
      <c r="Q54" s="138"/>
      <c r="R54" s="142"/>
      <c r="S54" s="139"/>
      <c r="T54" s="158"/>
      <c r="U54" s="139"/>
      <c r="V54" s="142"/>
      <c r="W54" s="138"/>
      <c r="X54" s="142"/>
      <c r="Y54" s="139"/>
      <c r="Z54" s="142"/>
      <c r="AA54" s="138"/>
      <c r="AB54" s="142"/>
      <c r="AC54" s="139"/>
      <c r="AD54" s="158"/>
      <c r="AE54" s="139"/>
    </row>
    <row r="55" spans="2:64" x14ac:dyDescent="0.2">
      <c r="B55" s="151"/>
      <c r="C55" s="152"/>
      <c r="D55" s="151"/>
      <c r="E55" s="152"/>
      <c r="F55" s="151"/>
      <c r="G55" s="153"/>
      <c r="H55" s="151"/>
      <c r="I55" s="153"/>
      <c r="J55" s="151"/>
      <c r="K55" s="153"/>
      <c r="L55" s="151"/>
      <c r="M55" s="152"/>
      <c r="N55" s="151"/>
      <c r="O55" s="152"/>
      <c r="P55" s="151"/>
      <c r="Q55" s="153"/>
      <c r="R55" s="151"/>
      <c r="S55" s="153"/>
      <c r="T55" s="151"/>
      <c r="U55" s="153"/>
      <c r="V55" s="151"/>
      <c r="W55" s="152"/>
      <c r="X55" s="151"/>
      <c r="Y55" s="152"/>
      <c r="Z55" s="151"/>
      <c r="AA55" s="153"/>
      <c r="AB55" s="151"/>
      <c r="AC55" s="153"/>
      <c r="AD55" s="151"/>
      <c r="AE55" s="153"/>
    </row>
    <row r="56" spans="2:64" x14ac:dyDescent="0.2">
      <c r="B56" s="142"/>
      <c r="C56" s="138"/>
      <c r="D56" s="142"/>
      <c r="E56" s="139"/>
      <c r="F56" s="138"/>
      <c r="G56" s="138"/>
      <c r="H56" s="142"/>
      <c r="I56" s="139"/>
      <c r="J56" s="142"/>
      <c r="K56" s="139"/>
      <c r="L56" s="142"/>
      <c r="M56" s="138"/>
      <c r="N56" s="142">
        <v>224</v>
      </c>
      <c r="O56" s="139"/>
      <c r="P56" s="138"/>
      <c r="Q56" s="138"/>
      <c r="R56" s="142">
        <v>145</v>
      </c>
      <c r="S56" s="139"/>
      <c r="T56" s="142">
        <v>145</v>
      </c>
      <c r="U56" s="139">
        <v>170</v>
      </c>
      <c r="V56" s="142"/>
      <c r="W56" s="138"/>
      <c r="X56" s="142"/>
      <c r="Y56" s="139"/>
      <c r="Z56" s="138"/>
      <c r="AA56" s="138"/>
      <c r="AB56" s="142"/>
      <c r="AC56" s="139"/>
      <c r="AD56" s="142"/>
      <c r="AE56" s="139"/>
    </row>
    <row r="57" spans="2:64" x14ac:dyDescent="0.2">
      <c r="B57" s="142"/>
      <c r="C57" s="138"/>
      <c r="D57" s="142"/>
      <c r="E57" s="139"/>
      <c r="F57" s="142"/>
      <c r="G57" s="138"/>
      <c r="H57" s="142"/>
      <c r="I57" s="139"/>
      <c r="J57" s="142"/>
      <c r="K57" s="139"/>
      <c r="L57" s="142"/>
      <c r="M57" s="138"/>
      <c r="N57" s="142"/>
      <c r="O57" s="139"/>
      <c r="P57" s="142"/>
      <c r="Q57" s="138"/>
      <c r="R57" s="142"/>
      <c r="S57" s="139"/>
      <c r="T57" s="142"/>
      <c r="U57" s="139"/>
      <c r="V57" s="142"/>
      <c r="W57" s="138"/>
      <c r="X57" s="142"/>
      <c r="Y57" s="139"/>
      <c r="Z57" s="142"/>
      <c r="AA57" s="138"/>
      <c r="AB57" s="142"/>
      <c r="AC57" s="139"/>
      <c r="AD57" s="142"/>
      <c r="AE57" s="139"/>
    </row>
    <row r="58" spans="2:64" x14ac:dyDescent="0.2">
      <c r="B58" s="151"/>
      <c r="C58" s="152"/>
      <c r="D58" s="151"/>
      <c r="E58" s="153"/>
      <c r="F58" s="151"/>
      <c r="G58" s="152"/>
      <c r="H58" s="151"/>
      <c r="I58" s="153"/>
      <c r="J58" s="151"/>
      <c r="K58" s="153"/>
      <c r="L58" s="151"/>
      <c r="M58" s="152"/>
      <c r="N58" s="151"/>
      <c r="O58" s="153"/>
      <c r="P58" s="151"/>
      <c r="Q58" s="152"/>
      <c r="R58" s="151"/>
      <c r="S58" s="153"/>
      <c r="T58" s="151"/>
      <c r="U58" s="153"/>
      <c r="V58" s="151"/>
      <c r="W58" s="152"/>
      <c r="X58" s="151"/>
      <c r="Y58" s="153"/>
      <c r="Z58" s="151"/>
      <c r="AA58" s="152"/>
      <c r="AB58" s="151"/>
      <c r="AC58" s="153"/>
      <c r="AD58" s="151"/>
      <c r="AE58" s="153"/>
    </row>
    <row r="61" spans="2:64" x14ac:dyDescent="0.2">
      <c r="B61" s="57" t="s">
        <v>51</v>
      </c>
      <c r="C61" s="65"/>
      <c r="D61" s="65"/>
      <c r="E61" s="65"/>
      <c r="F61" s="65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21"/>
      <c r="R61" s="21"/>
      <c r="S61" s="21"/>
      <c r="T61" s="21"/>
      <c r="AB61" s="21"/>
    </row>
    <row r="62" spans="2:64" x14ac:dyDescent="0.2">
      <c r="B62" s="57" t="s">
        <v>52</v>
      </c>
      <c r="C62" s="65"/>
      <c r="D62" s="65"/>
      <c r="E62" s="65"/>
      <c r="F62" s="65"/>
      <c r="G62" s="67">
        <v>0.95</v>
      </c>
      <c r="H62" s="66">
        <v>0.45</v>
      </c>
      <c r="I62" s="66">
        <v>0.65</v>
      </c>
      <c r="J62" s="67">
        <v>0.9</v>
      </c>
      <c r="K62" s="67">
        <v>0.95</v>
      </c>
      <c r="L62" s="66">
        <v>0.65</v>
      </c>
      <c r="M62" s="68">
        <v>0.75</v>
      </c>
      <c r="N62" s="68"/>
      <c r="O62" s="68"/>
      <c r="P62" s="69">
        <v>0.15</v>
      </c>
      <c r="Q62" s="21"/>
      <c r="R62" s="21"/>
      <c r="S62" s="21"/>
      <c r="T62" s="21"/>
      <c r="AB62" s="21"/>
    </row>
    <row r="63" spans="2:64" x14ac:dyDescent="0.2">
      <c r="B63" s="57" t="s">
        <v>53</v>
      </c>
      <c r="C63" s="65"/>
      <c r="D63" s="65"/>
      <c r="E63" s="65"/>
      <c r="F63" s="65"/>
      <c r="G63" s="67">
        <v>0.95</v>
      </c>
      <c r="H63" s="68">
        <v>0.75</v>
      </c>
      <c r="I63" s="66">
        <v>0.45</v>
      </c>
      <c r="J63" s="67">
        <v>0.95</v>
      </c>
      <c r="K63" s="67">
        <v>0.95</v>
      </c>
      <c r="L63" s="70">
        <v>0.85</v>
      </c>
      <c r="M63" s="68">
        <v>0.75</v>
      </c>
      <c r="N63" s="68"/>
      <c r="O63" s="68"/>
      <c r="P63" s="66">
        <v>0.45</v>
      </c>
      <c r="Q63" s="21"/>
      <c r="R63" s="21"/>
      <c r="S63" s="21"/>
      <c r="T63" s="21"/>
      <c r="AB63" s="21"/>
    </row>
    <row r="64" spans="2:64" x14ac:dyDescent="0.2">
      <c r="B64" s="58"/>
      <c r="C64" s="24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1"/>
      <c r="R64" s="21"/>
      <c r="S64" s="21"/>
      <c r="T64" s="21"/>
      <c r="V64" s="21"/>
    </row>
    <row r="65" spans="2:24" x14ac:dyDescent="0.2">
      <c r="B65" s="18"/>
      <c r="C65" s="29">
        <v>1.55</v>
      </c>
      <c r="D65" s="29">
        <v>1.59</v>
      </c>
      <c r="E65" s="29">
        <v>2.4500000000000002</v>
      </c>
      <c r="F65" s="29">
        <v>3.55</v>
      </c>
      <c r="G65" s="29">
        <v>4.05</v>
      </c>
      <c r="H65" s="29"/>
      <c r="I65" s="29">
        <v>1.46</v>
      </c>
      <c r="J65" s="29">
        <v>1.59</v>
      </c>
      <c r="K65" s="29"/>
      <c r="L65" s="29"/>
      <c r="M65" s="29"/>
      <c r="N65" s="29"/>
      <c r="O65" s="29"/>
      <c r="P65" s="29"/>
    </row>
    <row r="66" spans="2:24" x14ac:dyDescent="0.2">
      <c r="B66" s="18"/>
      <c r="C66" s="28">
        <v>78.2</v>
      </c>
      <c r="D66" s="28">
        <v>67.2</v>
      </c>
      <c r="E66" s="28">
        <v>77.599999999999994</v>
      </c>
      <c r="F66" s="28">
        <v>97.8</v>
      </c>
      <c r="G66" s="28">
        <v>132</v>
      </c>
      <c r="H66" s="28">
        <v>140</v>
      </c>
      <c r="I66" s="41">
        <v>130.15</v>
      </c>
      <c r="J66" s="42">
        <v>120</v>
      </c>
      <c r="K66" s="43">
        <f>(173.5+164.4+159.8+187.2+193.9)/5</f>
        <v>175.76</v>
      </c>
      <c r="L66" s="42">
        <v>186</v>
      </c>
      <c r="M66" s="42">
        <v>187</v>
      </c>
      <c r="N66" s="42"/>
      <c r="O66" s="42"/>
      <c r="P66" s="16"/>
    </row>
    <row r="67" spans="2:24" x14ac:dyDescent="0.2">
      <c r="B67" s="18" t="s">
        <v>28</v>
      </c>
      <c r="C67" s="28">
        <v>98.9</v>
      </c>
      <c r="D67" s="28">
        <v>108.5</v>
      </c>
      <c r="E67" s="28">
        <v>97</v>
      </c>
      <c r="F67" s="28">
        <v>130.1</v>
      </c>
      <c r="G67" s="28">
        <v>109.4</v>
      </c>
      <c r="H67" s="28">
        <v>132.80000000000001</v>
      </c>
      <c r="I67" s="28">
        <v>109.4</v>
      </c>
      <c r="J67" s="28">
        <v>69.97</v>
      </c>
      <c r="K67" s="28">
        <v>133.69999999999999</v>
      </c>
      <c r="L67" s="28">
        <v>143.94999999999999</v>
      </c>
      <c r="M67" s="28">
        <v>118</v>
      </c>
      <c r="N67" s="28"/>
      <c r="O67" s="28"/>
      <c r="P67" s="28">
        <v>107</v>
      </c>
    </row>
    <row r="68" spans="2:24" x14ac:dyDescent="0.2">
      <c r="B68" s="18"/>
      <c r="C68" s="17" t="s">
        <v>6</v>
      </c>
      <c r="D68" s="17" t="s">
        <v>7</v>
      </c>
      <c r="E68" s="17" t="s">
        <v>8</v>
      </c>
      <c r="F68" s="17" t="s">
        <v>9</v>
      </c>
      <c r="G68" s="17" t="s">
        <v>12</v>
      </c>
      <c r="H68" s="17" t="s">
        <v>13</v>
      </c>
      <c r="I68" s="17" t="s">
        <v>14</v>
      </c>
      <c r="J68" s="17" t="s">
        <v>15</v>
      </c>
      <c r="K68" s="17" t="s">
        <v>18</v>
      </c>
      <c r="L68" s="17" t="s">
        <v>19</v>
      </c>
      <c r="M68" s="17" t="s">
        <v>20</v>
      </c>
      <c r="N68" s="17"/>
      <c r="O68" s="17"/>
      <c r="P68" s="17" t="s">
        <v>21</v>
      </c>
    </row>
    <row r="69" spans="2:24" x14ac:dyDescent="0.2">
      <c r="B69" s="23" t="s">
        <v>50</v>
      </c>
      <c r="C69" s="30">
        <v>32.11</v>
      </c>
      <c r="D69" s="30">
        <v>45.13</v>
      </c>
      <c r="E69" s="30">
        <v>44.24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</row>
    <row r="70" spans="2:24" x14ac:dyDescent="0.2">
      <c r="B70" s="23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</row>
    <row r="71" spans="2:24" x14ac:dyDescent="0.2">
      <c r="B71" s="2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</row>
    <row r="72" spans="2:24" x14ac:dyDescent="0.2">
      <c r="B72" s="23" t="s">
        <v>23</v>
      </c>
      <c r="C72" s="30">
        <v>39.869999999999997</v>
      </c>
      <c r="D72" s="30">
        <v>30.48</v>
      </c>
      <c r="E72" s="30">
        <v>28.52</v>
      </c>
      <c r="F72" s="30">
        <v>31.19</v>
      </c>
      <c r="G72" s="30">
        <v>17.95</v>
      </c>
      <c r="H72" s="30">
        <v>18.260000000000002</v>
      </c>
      <c r="I72" s="30">
        <v>16.39</v>
      </c>
      <c r="J72" s="30">
        <v>24.06</v>
      </c>
      <c r="K72" s="30">
        <v>28.25</v>
      </c>
      <c r="L72" s="30">
        <v>23.73</v>
      </c>
      <c r="M72" s="27">
        <v>24.72</v>
      </c>
      <c r="N72" s="27"/>
      <c r="O72" s="27"/>
      <c r="P72" s="30">
        <v>29.84</v>
      </c>
      <c r="Q72" s="21">
        <f>AVERAGE(D72:F72)</f>
        <v>30.063333333333333</v>
      </c>
      <c r="R72" s="21">
        <f>AVERAGE(G72:I72)</f>
        <v>17.533333333333335</v>
      </c>
      <c r="S72" s="21">
        <f>AVERAGE(J72:L72)</f>
        <v>25.346666666666668</v>
      </c>
      <c r="T72" s="21">
        <f>AVERAGE(M72:P72,C69)</f>
        <v>28.89</v>
      </c>
    </row>
    <row r="73" spans="2:24" x14ac:dyDescent="0.2">
      <c r="B73" s="23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27"/>
      <c r="N73" s="27"/>
      <c r="O73" s="27"/>
      <c r="P73" s="30"/>
      <c r="Q73" s="21"/>
      <c r="R73" s="21"/>
      <c r="S73" s="21"/>
      <c r="T73" s="21"/>
    </row>
    <row r="74" spans="2:24" x14ac:dyDescent="0.2">
      <c r="B74" s="23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27"/>
      <c r="N74" s="27"/>
      <c r="O74" s="27"/>
      <c r="P74" s="30"/>
      <c r="Q74" s="21"/>
      <c r="R74" s="21"/>
      <c r="S74" s="21"/>
      <c r="T74" s="21"/>
    </row>
    <row r="75" spans="2:24" x14ac:dyDescent="0.2">
      <c r="B75" s="23" t="s">
        <v>16</v>
      </c>
      <c r="C75" s="27">
        <v>20.190000000000001</v>
      </c>
      <c r="D75" s="27">
        <v>18.510000000000002</v>
      </c>
      <c r="E75" s="27">
        <v>18.96</v>
      </c>
      <c r="F75" s="27">
        <v>20.07</v>
      </c>
      <c r="G75" s="27">
        <v>19.39</v>
      </c>
      <c r="H75" s="27">
        <v>14.34</v>
      </c>
      <c r="I75" s="27">
        <v>18.739999999999998</v>
      </c>
      <c r="J75" s="27">
        <v>24.23</v>
      </c>
      <c r="K75" s="27">
        <v>14.8</v>
      </c>
      <c r="L75" s="27">
        <v>13.79</v>
      </c>
      <c r="M75" s="27">
        <v>26.32</v>
      </c>
      <c r="N75" s="27"/>
      <c r="O75" s="27"/>
      <c r="P75" s="27">
        <v>51.04</v>
      </c>
      <c r="Q75" s="21">
        <f>AVERAGE(D75:F75)</f>
        <v>19.18</v>
      </c>
      <c r="R75" s="21">
        <f>AVERAGE(G75:I75)</f>
        <v>17.489999999999998</v>
      </c>
      <c r="S75" s="21">
        <f>AVERAGE(J75:L75)</f>
        <v>17.606666666666666</v>
      </c>
      <c r="T75" s="21">
        <f>AVERAGE(M75:P75,C72)</f>
        <v>39.076666666666661</v>
      </c>
    </row>
    <row r="76" spans="2:24" x14ac:dyDescent="0.2">
      <c r="B76" s="23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1"/>
      <c r="R76" s="21"/>
      <c r="S76" s="21"/>
      <c r="T76" s="21"/>
    </row>
    <row r="77" spans="2:24" x14ac:dyDescent="0.2">
      <c r="B77" s="23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1"/>
      <c r="R77" s="21"/>
      <c r="S77" s="21"/>
      <c r="T77" s="21"/>
    </row>
    <row r="78" spans="2:24" x14ac:dyDescent="0.2">
      <c r="B78" s="23" t="s">
        <v>17</v>
      </c>
      <c r="C78" s="24">
        <v>15.47</v>
      </c>
      <c r="D78" s="25">
        <v>18.02</v>
      </c>
      <c r="E78" s="25">
        <v>24.18</v>
      </c>
      <c r="F78" s="25">
        <v>25</v>
      </c>
      <c r="G78" s="25">
        <v>17.22</v>
      </c>
      <c r="H78" s="25">
        <v>10.39</v>
      </c>
      <c r="I78" s="25">
        <v>11.59</v>
      </c>
      <c r="J78" s="25">
        <v>13.1</v>
      </c>
      <c r="K78" s="25">
        <v>16.66</v>
      </c>
      <c r="L78" s="25">
        <v>11.62</v>
      </c>
      <c r="M78" s="25">
        <v>12.33</v>
      </c>
      <c r="N78" s="25"/>
      <c r="O78" s="25"/>
      <c r="P78" s="25">
        <v>17.47</v>
      </c>
      <c r="Q78" s="21">
        <f>AVERAGE(D78:F78)</f>
        <v>22.400000000000002</v>
      </c>
      <c r="R78" s="21">
        <f>AVERAGE(G78:I78)</f>
        <v>13.066666666666668</v>
      </c>
      <c r="S78" s="21">
        <f>AVERAGE(J78:L78)</f>
        <v>13.793333333333331</v>
      </c>
      <c r="T78" s="21">
        <f>AVERAGE(M78:P78,C75)</f>
        <v>16.66333333333333</v>
      </c>
      <c r="W78">
        <v>15.47</v>
      </c>
      <c r="X78">
        <v>92.4</v>
      </c>
    </row>
    <row r="79" spans="2:24" x14ac:dyDescent="0.2">
      <c r="B79" s="18"/>
      <c r="C79" s="28">
        <v>92.4</v>
      </c>
      <c r="D79" s="28">
        <v>92.9</v>
      </c>
      <c r="E79" s="28">
        <v>94.9</v>
      </c>
      <c r="F79" s="28">
        <v>113.4</v>
      </c>
      <c r="G79" s="28">
        <v>142.6</v>
      </c>
      <c r="H79" s="28">
        <v>143.9</v>
      </c>
      <c r="I79" s="28">
        <v>130.69999999999999</v>
      </c>
      <c r="J79" s="28">
        <v>155.5</v>
      </c>
      <c r="K79" s="28">
        <v>219.6</v>
      </c>
      <c r="L79" s="28">
        <v>260.39999999999998</v>
      </c>
      <c r="M79" s="28">
        <v>170.9</v>
      </c>
      <c r="N79" s="28"/>
      <c r="O79" s="28"/>
      <c r="P79" s="28">
        <v>137.19999999999999</v>
      </c>
      <c r="W79">
        <v>18.02</v>
      </c>
      <c r="X79">
        <v>92.9</v>
      </c>
    </row>
    <row r="80" spans="2:24" x14ac:dyDescent="0.2">
      <c r="B80" s="18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W80">
        <v>24.18</v>
      </c>
      <c r="X80">
        <v>94.9</v>
      </c>
    </row>
    <row r="81" spans="2:24" x14ac:dyDescent="0.2">
      <c r="B81" s="18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W81">
        <v>25</v>
      </c>
      <c r="X81">
        <v>113.4</v>
      </c>
    </row>
    <row r="82" spans="2:24" x14ac:dyDescent="0.2">
      <c r="B82" s="18"/>
      <c r="C82" s="17" t="s">
        <v>6</v>
      </c>
      <c r="D82" s="17" t="s">
        <v>7</v>
      </c>
      <c r="E82" s="17" t="s">
        <v>8</v>
      </c>
      <c r="F82" s="17" t="s">
        <v>9</v>
      </c>
      <c r="G82" s="17" t="s">
        <v>12</v>
      </c>
      <c r="H82" s="17" t="s">
        <v>13</v>
      </c>
      <c r="I82" s="17" t="s">
        <v>14</v>
      </c>
      <c r="J82" s="17" t="s">
        <v>15</v>
      </c>
      <c r="K82" s="17" t="s">
        <v>18</v>
      </c>
      <c r="L82" s="17" t="s">
        <v>19</v>
      </c>
      <c r="M82" s="17" t="s">
        <v>20</v>
      </c>
      <c r="N82" s="17"/>
      <c r="O82" s="17"/>
      <c r="P82" s="17" t="s">
        <v>21</v>
      </c>
      <c r="W82">
        <v>17.22</v>
      </c>
      <c r="X82">
        <v>142.6</v>
      </c>
    </row>
    <row r="83" spans="2:24" x14ac:dyDescent="0.2">
      <c r="B83" s="23" t="s">
        <v>50</v>
      </c>
      <c r="C83" s="30">
        <v>36.71</v>
      </c>
      <c r="D83" s="30">
        <v>49.33</v>
      </c>
      <c r="E83" s="30">
        <v>49.32</v>
      </c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</row>
    <row r="84" spans="2:24" x14ac:dyDescent="0.2">
      <c r="B84" s="23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</row>
    <row r="85" spans="2:24" x14ac:dyDescent="0.2">
      <c r="B85" s="23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</row>
    <row r="86" spans="2:24" x14ac:dyDescent="0.2">
      <c r="B86" s="23" t="s">
        <v>23</v>
      </c>
      <c r="C86" s="30">
        <v>40.75</v>
      </c>
      <c r="D86" s="30">
        <v>31.34</v>
      </c>
      <c r="E86" s="30">
        <v>29.72</v>
      </c>
      <c r="F86" s="30">
        <v>30.3</v>
      </c>
      <c r="G86" s="30">
        <v>21.57</v>
      </c>
      <c r="H86" s="30">
        <v>20.36</v>
      </c>
      <c r="I86" s="30">
        <v>18.79</v>
      </c>
      <c r="J86" s="30">
        <v>25.79</v>
      </c>
      <c r="K86" s="30">
        <v>28.44</v>
      </c>
      <c r="L86" s="30">
        <v>28.3</v>
      </c>
      <c r="M86" s="30">
        <v>36.76</v>
      </c>
      <c r="N86" s="30"/>
      <c r="O86" s="30"/>
      <c r="P86" s="30">
        <v>34.97</v>
      </c>
      <c r="Q86" s="21">
        <f>AVERAGE(D86:F86)</f>
        <v>30.453333333333333</v>
      </c>
      <c r="R86" s="21">
        <f>AVERAGE(G86:I86)</f>
        <v>20.239999999999998</v>
      </c>
      <c r="S86" s="21">
        <f>AVERAGE(J86:L86)</f>
        <v>27.51</v>
      </c>
      <c r="T86" s="21">
        <f>AVERAGE(M86:P86,C83)</f>
        <v>36.146666666666668</v>
      </c>
      <c r="W86">
        <v>10.39</v>
      </c>
      <c r="X86">
        <v>143.9</v>
      </c>
    </row>
    <row r="87" spans="2:24" x14ac:dyDescent="0.2">
      <c r="B87" s="23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1"/>
      <c r="R87" s="21"/>
      <c r="S87" s="21"/>
      <c r="T87" s="21"/>
    </row>
    <row r="88" spans="2:24" x14ac:dyDescent="0.2">
      <c r="B88" s="23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21"/>
      <c r="R88" s="21"/>
      <c r="S88" s="21"/>
      <c r="T88" s="21"/>
    </row>
    <row r="89" spans="2:24" x14ac:dyDescent="0.2">
      <c r="B89" s="23" t="s">
        <v>16</v>
      </c>
      <c r="C89" s="27">
        <v>24.93</v>
      </c>
      <c r="D89" s="27">
        <v>21.75</v>
      </c>
      <c r="E89" s="27">
        <v>23.29</v>
      </c>
      <c r="F89" s="27">
        <v>22.5</v>
      </c>
      <c r="G89" s="27">
        <v>20.21</v>
      </c>
      <c r="H89" s="27">
        <v>16.690000000000001</v>
      </c>
      <c r="I89" s="27">
        <v>20.25</v>
      </c>
      <c r="J89" s="27">
        <v>25.24</v>
      </c>
      <c r="K89" s="27">
        <v>15.8</v>
      </c>
      <c r="L89" s="27">
        <v>15.79</v>
      </c>
      <c r="M89" s="27">
        <v>31.42</v>
      </c>
      <c r="N89" s="27"/>
      <c r="O89" s="27"/>
      <c r="P89" s="27">
        <v>51.03</v>
      </c>
      <c r="Q89" s="21">
        <f>AVERAGE(D89:F89)</f>
        <v>22.513333333333332</v>
      </c>
      <c r="R89" s="21">
        <f>AVERAGE(G89:I89)</f>
        <v>19.05</v>
      </c>
      <c r="S89" s="21">
        <f>AVERAGE(J89:L89)</f>
        <v>18.943333333333332</v>
      </c>
      <c r="T89" s="21">
        <f>AVERAGE(M89:P89,C86)</f>
        <v>41.06666666666667</v>
      </c>
      <c r="W89">
        <v>11.59</v>
      </c>
      <c r="X89">
        <v>130.69999999999999</v>
      </c>
    </row>
    <row r="90" spans="2:24" x14ac:dyDescent="0.2">
      <c r="B90" s="82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1"/>
      <c r="R90" s="21"/>
      <c r="S90" s="21"/>
      <c r="T90" s="21"/>
    </row>
    <row r="91" spans="2:24" x14ac:dyDescent="0.2">
      <c r="B91" s="23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1"/>
      <c r="R91" s="21"/>
      <c r="S91" s="21"/>
      <c r="T91" s="21"/>
    </row>
    <row r="92" spans="2:24" x14ac:dyDescent="0.2">
      <c r="B92" s="23" t="s">
        <v>17</v>
      </c>
      <c r="C92" s="24">
        <v>16.64</v>
      </c>
      <c r="D92" s="25">
        <v>20.239999999999998</v>
      </c>
      <c r="E92" s="25">
        <v>26.27</v>
      </c>
      <c r="F92" s="25">
        <v>26</v>
      </c>
      <c r="G92" s="25">
        <v>18.8</v>
      </c>
      <c r="H92" s="25">
        <v>11.37</v>
      </c>
      <c r="I92" s="25">
        <v>13.38</v>
      </c>
      <c r="J92" s="25">
        <v>16.489999999999998</v>
      </c>
      <c r="K92" s="25">
        <v>20.65</v>
      </c>
      <c r="L92" s="25">
        <v>16.45</v>
      </c>
      <c r="M92" s="25">
        <v>17.25</v>
      </c>
      <c r="N92" s="25"/>
      <c r="O92" s="25"/>
      <c r="P92" s="25">
        <v>21.96</v>
      </c>
      <c r="Q92" s="21">
        <f>AVERAGE(D92:F92)</f>
        <v>24.169999999999998</v>
      </c>
      <c r="R92" s="21">
        <f>AVERAGE(G92:I92)</f>
        <v>14.516666666666667</v>
      </c>
      <c r="S92" s="21">
        <f>AVERAGE(J92:L92)</f>
        <v>17.863333333333333</v>
      </c>
      <c r="T92" s="21">
        <f>AVERAGE(M92:P92,C89)</f>
        <v>21.38</v>
      </c>
      <c r="W92">
        <v>13.1</v>
      </c>
      <c r="X92">
        <v>155.5</v>
      </c>
    </row>
    <row r="93" spans="2:24" x14ac:dyDescent="0.2">
      <c r="B93" s="30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21"/>
      <c r="R93" s="21"/>
      <c r="S93" s="21"/>
      <c r="T93" s="21"/>
      <c r="W93">
        <v>16.66</v>
      </c>
      <c r="X93">
        <v>219.6</v>
      </c>
    </row>
    <row r="94" spans="2:24" x14ac:dyDescent="0.2">
      <c r="B94" s="33" t="s">
        <v>24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1" t="s">
        <v>22</v>
      </c>
      <c r="R94" s="31" t="s">
        <v>5</v>
      </c>
      <c r="S94" s="31" t="s">
        <v>10</v>
      </c>
      <c r="T94" s="31" t="s">
        <v>11</v>
      </c>
      <c r="W94">
        <v>11.62</v>
      </c>
      <c r="X94">
        <v>260.39999999999998</v>
      </c>
    </row>
    <row r="95" spans="2:24" x14ac:dyDescent="0.2">
      <c r="B95" s="18"/>
      <c r="C95" s="17" t="s">
        <v>6</v>
      </c>
      <c r="D95" s="17" t="s">
        <v>7</v>
      </c>
      <c r="E95" s="17" t="s">
        <v>8</v>
      </c>
      <c r="F95" s="17" t="s">
        <v>9</v>
      </c>
      <c r="G95" s="17" t="s">
        <v>12</v>
      </c>
      <c r="H95" s="17" t="s">
        <v>13</v>
      </c>
      <c r="I95" s="17" t="s">
        <v>14</v>
      </c>
      <c r="J95" s="17" t="s">
        <v>15</v>
      </c>
      <c r="K95" s="17" t="s">
        <v>18</v>
      </c>
      <c r="L95" s="17" t="s">
        <v>19</v>
      </c>
      <c r="M95" s="17" t="s">
        <v>20</v>
      </c>
      <c r="N95" s="17"/>
      <c r="O95" s="17"/>
      <c r="P95" s="17" t="s">
        <v>21</v>
      </c>
      <c r="Q95" s="21"/>
      <c r="R95" s="21"/>
      <c r="S95" s="21"/>
      <c r="T95" s="21"/>
      <c r="W95">
        <v>12.33</v>
      </c>
      <c r="X95">
        <v>170.9</v>
      </c>
    </row>
    <row r="96" spans="2:24" x14ac:dyDescent="0.2">
      <c r="B96" s="18"/>
      <c r="C96" s="53">
        <v>43.68</v>
      </c>
      <c r="D96" s="54">
        <v>65.739999999999995</v>
      </c>
      <c r="E96" s="54">
        <v>55.72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5"/>
      <c r="Q96" s="21"/>
      <c r="R96" s="21"/>
      <c r="S96" s="21"/>
      <c r="T96" s="21"/>
    </row>
    <row r="97" spans="2:24" x14ac:dyDescent="0.2">
      <c r="B97" s="23" t="s">
        <v>23</v>
      </c>
      <c r="C97" s="50">
        <v>40.619999999999997</v>
      </c>
      <c r="D97" s="32">
        <v>30.26</v>
      </c>
      <c r="E97" s="32">
        <v>29.95</v>
      </c>
      <c r="F97" s="32">
        <v>32.409999999999997</v>
      </c>
      <c r="G97" s="32">
        <v>25.24</v>
      </c>
      <c r="H97" s="30">
        <v>22.32</v>
      </c>
      <c r="I97" s="30">
        <v>22.41</v>
      </c>
      <c r="J97" s="30">
        <v>27.76</v>
      </c>
      <c r="K97" s="32">
        <v>30.27</v>
      </c>
      <c r="L97" s="32">
        <v>31.12</v>
      </c>
      <c r="M97" s="32">
        <v>38.799999999999997</v>
      </c>
      <c r="N97" s="32"/>
      <c r="O97" s="32"/>
      <c r="P97" s="52">
        <v>40.86</v>
      </c>
      <c r="Q97" s="21">
        <f>AVERAGE(D97:F97)</f>
        <v>30.873333333333335</v>
      </c>
      <c r="R97" s="21">
        <f>AVERAGE(G97:I97)</f>
        <v>23.323333333333334</v>
      </c>
      <c r="S97" s="21"/>
      <c r="T97" s="21">
        <f>AVERAGE(M97:P97,C96)</f>
        <v>41.113333333333337</v>
      </c>
      <c r="W97">
        <v>17.47</v>
      </c>
      <c r="X97">
        <v>137.19999999999999</v>
      </c>
    </row>
    <row r="98" spans="2:24" x14ac:dyDescent="0.2">
      <c r="B98" s="23" t="s">
        <v>16</v>
      </c>
      <c r="C98" s="24"/>
      <c r="D98" s="25"/>
      <c r="E98" s="25"/>
      <c r="F98" s="25"/>
      <c r="G98" s="25"/>
      <c r="H98" s="25"/>
      <c r="I98" s="25"/>
      <c r="J98" s="25">
        <v>26.17</v>
      </c>
      <c r="K98" s="25">
        <v>17.36</v>
      </c>
      <c r="L98" s="25">
        <v>16.86</v>
      </c>
      <c r="M98" s="25">
        <v>41.13</v>
      </c>
      <c r="N98" s="25"/>
      <c r="O98" s="25"/>
      <c r="P98" s="37">
        <v>48.79</v>
      </c>
      <c r="Q98" s="21"/>
      <c r="R98" s="21"/>
      <c r="S98" s="21">
        <f>AVERAGE(J98:L98)</f>
        <v>20.13</v>
      </c>
      <c r="T98" s="21">
        <f>AVERAGE(M98:P98,C97)</f>
        <v>43.513333333333328</v>
      </c>
      <c r="W98">
        <v>20.190000000000001</v>
      </c>
      <c r="X98">
        <v>98.9</v>
      </c>
    </row>
    <row r="99" spans="2:24" x14ac:dyDescent="0.2">
      <c r="B99" s="30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21"/>
      <c r="R99" s="21"/>
      <c r="S99" s="21"/>
      <c r="T99" s="21"/>
      <c r="W99">
        <v>18.510000000000002</v>
      </c>
      <c r="X99">
        <v>108.5</v>
      </c>
    </row>
    <row r="100" spans="2:24" x14ac:dyDescent="0.2">
      <c r="B100" s="33" t="s">
        <v>26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21"/>
      <c r="R100" s="21"/>
      <c r="S100" s="21"/>
      <c r="T100" s="21"/>
      <c r="W100">
        <v>18.96</v>
      </c>
      <c r="X100">
        <v>97</v>
      </c>
    </row>
    <row r="101" spans="2:24" x14ac:dyDescent="0.2">
      <c r="B101" s="18"/>
      <c r="C101" s="17" t="s">
        <v>6</v>
      </c>
      <c r="D101" s="17" t="s">
        <v>7</v>
      </c>
      <c r="E101" s="17" t="s">
        <v>8</v>
      </c>
      <c r="F101" s="17" t="s">
        <v>9</v>
      </c>
      <c r="G101" s="17" t="s">
        <v>12</v>
      </c>
      <c r="H101" s="17" t="s">
        <v>13</v>
      </c>
      <c r="I101" s="17" t="s">
        <v>14</v>
      </c>
      <c r="J101" s="17" t="s">
        <v>15</v>
      </c>
      <c r="K101" s="17" t="s">
        <v>18</v>
      </c>
      <c r="L101" s="17" t="s">
        <v>19</v>
      </c>
      <c r="M101" s="17" t="s">
        <v>20</v>
      </c>
      <c r="N101" s="17"/>
      <c r="O101" s="17"/>
      <c r="P101" s="17" t="s">
        <v>21</v>
      </c>
      <c r="Q101" s="21"/>
      <c r="R101" s="21"/>
      <c r="S101" s="21"/>
      <c r="T101" s="21"/>
      <c r="W101">
        <v>20.07</v>
      </c>
      <c r="X101">
        <v>130.1</v>
      </c>
    </row>
    <row r="102" spans="2:24" x14ac:dyDescent="0.2">
      <c r="B102" s="18"/>
      <c r="C102" s="53">
        <v>45.02</v>
      </c>
      <c r="D102" s="54">
        <v>77.77</v>
      </c>
      <c r="E102" s="54">
        <v>79.48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5"/>
      <c r="Q102" s="21"/>
      <c r="R102" s="21"/>
      <c r="S102" s="21"/>
      <c r="T102" s="21"/>
    </row>
    <row r="103" spans="2:24" x14ac:dyDescent="0.2">
      <c r="B103" s="23" t="s">
        <v>23</v>
      </c>
      <c r="C103" s="50">
        <v>45.64</v>
      </c>
      <c r="D103" s="32">
        <v>33.090000000000003</v>
      </c>
      <c r="E103" s="32">
        <v>31.88</v>
      </c>
      <c r="F103" s="32">
        <v>31.19</v>
      </c>
      <c r="G103" s="32">
        <v>22.61</v>
      </c>
      <c r="H103" s="30">
        <v>22.78</v>
      </c>
      <c r="I103" s="30">
        <v>22.98</v>
      </c>
      <c r="J103" s="30">
        <v>29.72</v>
      </c>
      <c r="K103" s="32">
        <v>24.55</v>
      </c>
      <c r="L103" s="32">
        <v>29.24</v>
      </c>
      <c r="M103" s="32">
        <v>27.3</v>
      </c>
      <c r="N103" s="32"/>
      <c r="O103" s="32"/>
      <c r="P103" s="52">
        <v>44.74</v>
      </c>
      <c r="Q103" s="21">
        <f>AVERAGE(D103:F103)</f>
        <v>32.053333333333335</v>
      </c>
      <c r="R103" s="21">
        <f>AVERAGE(G103:I103)</f>
        <v>22.790000000000003</v>
      </c>
      <c r="S103" s="21"/>
      <c r="T103" s="21"/>
      <c r="W103">
        <v>19.39</v>
      </c>
      <c r="X103">
        <v>109.3</v>
      </c>
    </row>
    <row r="104" spans="2:24" x14ac:dyDescent="0.2">
      <c r="B104" s="23" t="s">
        <v>16</v>
      </c>
      <c r="C104" s="24"/>
      <c r="D104" s="25"/>
      <c r="E104" s="25"/>
      <c r="F104" s="25"/>
      <c r="G104" s="25"/>
      <c r="H104" s="25"/>
      <c r="I104" s="25"/>
      <c r="J104" s="25">
        <v>25.41</v>
      </c>
      <c r="K104" s="25">
        <v>13.11</v>
      </c>
      <c r="L104" s="25">
        <v>11.29</v>
      </c>
      <c r="M104" s="25">
        <v>33.89</v>
      </c>
      <c r="N104" s="25"/>
      <c r="O104" s="25"/>
      <c r="P104" s="37">
        <v>58.25</v>
      </c>
      <c r="Q104" s="21"/>
      <c r="R104" s="21"/>
      <c r="S104" s="21">
        <f>AVERAGE(J104:L104)</f>
        <v>16.603333333333332</v>
      </c>
      <c r="T104" s="21">
        <f>AVERAGE(M104:P104,C103)</f>
        <v>45.926666666666669</v>
      </c>
      <c r="W104">
        <v>14.34</v>
      </c>
      <c r="X104">
        <v>132.80000000000001</v>
      </c>
    </row>
    <row r="105" spans="2:24" x14ac:dyDescent="0.2">
      <c r="B105" s="30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21"/>
      <c r="R105" s="21"/>
      <c r="S105" s="21"/>
      <c r="T105" s="21"/>
      <c r="W105">
        <v>18.739999999999998</v>
      </c>
      <c r="X105">
        <v>109.4</v>
      </c>
    </row>
    <row r="106" spans="2:24" x14ac:dyDescent="0.2">
      <c r="B106" s="33" t="s">
        <v>31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21"/>
      <c r="R106" s="21"/>
      <c r="S106" s="21"/>
      <c r="T106" s="21"/>
      <c r="W106">
        <v>24.23</v>
      </c>
      <c r="X106">
        <v>112.5</v>
      </c>
    </row>
    <row r="107" spans="2:24" x14ac:dyDescent="0.2">
      <c r="B107" s="18"/>
      <c r="C107" s="17" t="s">
        <v>6</v>
      </c>
      <c r="D107" s="17" t="s">
        <v>7</v>
      </c>
      <c r="E107" s="17" t="s">
        <v>8</v>
      </c>
      <c r="F107" s="17" t="s">
        <v>9</v>
      </c>
      <c r="G107" s="17" t="s">
        <v>12</v>
      </c>
      <c r="H107" s="17" t="s">
        <v>13</v>
      </c>
      <c r="I107" s="17" t="s">
        <v>14</v>
      </c>
      <c r="J107" s="17" t="s">
        <v>15</v>
      </c>
      <c r="K107" s="17" t="s">
        <v>18</v>
      </c>
      <c r="L107" s="17" t="s">
        <v>19</v>
      </c>
      <c r="M107" s="17" t="s">
        <v>20</v>
      </c>
      <c r="N107" s="17"/>
      <c r="O107" s="17"/>
      <c r="P107" s="17" t="s">
        <v>21</v>
      </c>
      <c r="Q107" s="21"/>
      <c r="R107" s="21"/>
      <c r="S107" s="21"/>
      <c r="T107" s="21"/>
      <c r="W107">
        <v>14.8</v>
      </c>
      <c r="X107">
        <v>133.69999999999999</v>
      </c>
    </row>
    <row r="108" spans="2:24" x14ac:dyDescent="0.2">
      <c r="B108" s="18"/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5"/>
      <c r="Q108" s="21"/>
      <c r="R108" s="21"/>
      <c r="S108" s="21"/>
      <c r="T108" s="21"/>
    </row>
    <row r="109" spans="2:24" x14ac:dyDescent="0.2">
      <c r="B109" s="23" t="s">
        <v>23</v>
      </c>
      <c r="C109" s="50">
        <v>39.799999999999997</v>
      </c>
      <c r="D109" s="32">
        <v>30.02</v>
      </c>
      <c r="E109" s="32">
        <v>29</v>
      </c>
      <c r="F109" s="32">
        <v>31.9</v>
      </c>
      <c r="G109" s="32">
        <v>21.43</v>
      </c>
      <c r="H109" s="30">
        <v>21.36</v>
      </c>
      <c r="I109" s="30">
        <v>19.66</v>
      </c>
      <c r="J109" s="51">
        <v>26.97</v>
      </c>
      <c r="K109" s="32"/>
      <c r="L109" s="32"/>
      <c r="M109" s="32"/>
      <c r="N109" s="32"/>
      <c r="O109" s="32"/>
      <c r="P109" s="52"/>
      <c r="Q109" s="21">
        <f>AVERAGE(D109:F109)</f>
        <v>30.306666666666661</v>
      </c>
      <c r="R109" s="21">
        <f>AVERAGE(G109:I109)</f>
        <v>20.816666666666666</v>
      </c>
      <c r="S109" s="21"/>
      <c r="T109" s="21"/>
      <c r="W109">
        <v>13.79</v>
      </c>
      <c r="X109">
        <v>138.4</v>
      </c>
    </row>
    <row r="110" spans="2:24" x14ac:dyDescent="0.2">
      <c r="B110" s="23" t="s">
        <v>16</v>
      </c>
      <c r="C110" s="24"/>
      <c r="D110" s="25"/>
      <c r="E110" s="25"/>
      <c r="F110" s="25"/>
      <c r="G110" s="25"/>
      <c r="H110" s="25"/>
      <c r="I110" s="25"/>
      <c r="J110" s="25">
        <v>26.16</v>
      </c>
      <c r="K110" s="25">
        <v>14.63</v>
      </c>
      <c r="L110" s="25">
        <v>15.52</v>
      </c>
      <c r="M110" s="25">
        <v>33.89</v>
      </c>
      <c r="N110" s="25"/>
      <c r="O110" s="25"/>
      <c r="P110" s="37">
        <v>48.51</v>
      </c>
      <c r="Q110" s="21"/>
      <c r="R110" s="21"/>
      <c r="S110" s="21">
        <f>AVERAGE(J110:L110)</f>
        <v>18.77</v>
      </c>
      <c r="T110" s="21">
        <f>AVERAGE(M110:P110,C109)</f>
        <v>40.733333333333334</v>
      </c>
      <c r="W110">
        <v>26.32</v>
      </c>
      <c r="X110">
        <v>115.2</v>
      </c>
    </row>
    <row r="111" spans="2:24" x14ac:dyDescent="0.2">
      <c r="B111" s="30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21"/>
      <c r="R111" s="21"/>
      <c r="S111" s="21"/>
      <c r="T111" s="21"/>
      <c r="W111">
        <v>51.04</v>
      </c>
      <c r="X111">
        <v>89.4</v>
      </c>
    </row>
    <row r="112" spans="2:24" x14ac:dyDescent="0.2">
      <c r="B112" s="33" t="s">
        <v>33</v>
      </c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21"/>
      <c r="R112" s="21"/>
      <c r="S112" s="21"/>
      <c r="T112" s="21"/>
    </row>
    <row r="113" spans="2:24" x14ac:dyDescent="0.2">
      <c r="B113" s="18"/>
      <c r="C113" s="17" t="s">
        <v>6</v>
      </c>
      <c r="D113" s="17" t="s">
        <v>7</v>
      </c>
      <c r="E113" s="17" t="s">
        <v>8</v>
      </c>
      <c r="F113" s="17" t="s">
        <v>9</v>
      </c>
      <c r="G113" s="17" t="s">
        <v>12</v>
      </c>
      <c r="H113" s="17" t="s">
        <v>13</v>
      </c>
      <c r="I113" s="17" t="s">
        <v>14</v>
      </c>
      <c r="J113" s="17" t="s">
        <v>15</v>
      </c>
      <c r="K113" s="17" t="s">
        <v>18</v>
      </c>
      <c r="L113" s="17" t="s">
        <v>19</v>
      </c>
      <c r="M113" s="17" t="s">
        <v>20</v>
      </c>
      <c r="N113" s="17"/>
      <c r="O113" s="17"/>
      <c r="P113" s="17" t="s">
        <v>21</v>
      </c>
      <c r="Q113" s="21"/>
      <c r="R113" s="21"/>
      <c r="S113" s="21"/>
      <c r="T113" s="21"/>
    </row>
    <row r="114" spans="2:24" x14ac:dyDescent="0.2">
      <c r="B114" s="18"/>
      <c r="C114" s="53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5"/>
      <c r="Q114" s="21"/>
      <c r="R114" s="21"/>
      <c r="S114" s="21"/>
      <c r="T114" s="21"/>
    </row>
    <row r="115" spans="2:24" x14ac:dyDescent="0.2">
      <c r="B115" s="23" t="s">
        <v>23</v>
      </c>
      <c r="C115" s="50">
        <v>40.590000000000003</v>
      </c>
      <c r="D115" s="32">
        <v>28.29</v>
      </c>
      <c r="E115" s="32">
        <v>29.55</v>
      </c>
      <c r="F115" s="32">
        <v>31.64</v>
      </c>
      <c r="G115" s="32">
        <v>24.55</v>
      </c>
      <c r="H115" s="30">
        <v>22.17</v>
      </c>
      <c r="I115" s="30">
        <v>21.83</v>
      </c>
      <c r="J115" s="51">
        <v>27.36</v>
      </c>
      <c r="K115" s="32"/>
      <c r="L115" s="32"/>
      <c r="M115" s="32"/>
      <c r="N115" s="32"/>
      <c r="O115" s="32"/>
      <c r="P115" s="52"/>
      <c r="Q115" s="21"/>
      <c r="R115" s="21">
        <f>AVERAGE(G115:I115)</f>
        <v>22.849999999999998</v>
      </c>
      <c r="S115" s="21"/>
      <c r="T115" s="21"/>
    </row>
    <row r="116" spans="2:24" x14ac:dyDescent="0.2">
      <c r="B116" s="23" t="s">
        <v>16</v>
      </c>
      <c r="C116" s="24"/>
      <c r="D116" s="25"/>
      <c r="E116" s="25"/>
      <c r="F116" s="25"/>
      <c r="G116" s="25"/>
      <c r="H116" s="25"/>
      <c r="I116" s="25"/>
      <c r="J116" s="25">
        <v>26.17</v>
      </c>
      <c r="K116" s="25"/>
      <c r="L116" s="25">
        <v>16.489999999999998</v>
      </c>
      <c r="M116" s="25">
        <v>39.99</v>
      </c>
      <c r="N116" s="25"/>
      <c r="O116" s="25"/>
      <c r="P116" s="37">
        <v>51.15</v>
      </c>
      <c r="Q116" s="21"/>
      <c r="R116" s="21"/>
      <c r="S116" s="21"/>
      <c r="T116" s="21"/>
    </row>
    <row r="117" spans="2:24" x14ac:dyDescent="0.2">
      <c r="B117" s="30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21"/>
      <c r="R117" s="21"/>
      <c r="S117" s="21"/>
      <c r="T117" s="21"/>
    </row>
    <row r="118" spans="2:24" x14ac:dyDescent="0.2">
      <c r="B118" s="33" t="s">
        <v>25</v>
      </c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21"/>
      <c r="R118" s="21"/>
      <c r="S118" s="21"/>
      <c r="T118" s="21"/>
      <c r="W118">
        <v>39.869999999999997</v>
      </c>
      <c r="X118">
        <v>78.2</v>
      </c>
    </row>
    <row r="119" spans="2:24" x14ac:dyDescent="0.2">
      <c r="B119" s="18"/>
      <c r="C119" s="17" t="s">
        <v>6</v>
      </c>
      <c r="D119" s="17" t="s">
        <v>7</v>
      </c>
      <c r="E119" s="17" t="s">
        <v>8</v>
      </c>
      <c r="F119" s="17" t="s">
        <v>9</v>
      </c>
      <c r="G119" s="17" t="s">
        <v>12</v>
      </c>
      <c r="H119" s="17" t="s">
        <v>13</v>
      </c>
      <c r="I119" s="17" t="s">
        <v>14</v>
      </c>
      <c r="J119" s="17" t="s">
        <v>15</v>
      </c>
      <c r="K119" s="17" t="s">
        <v>18</v>
      </c>
      <c r="L119" s="17" t="s">
        <v>19</v>
      </c>
      <c r="M119" s="17" t="s">
        <v>20</v>
      </c>
      <c r="N119" s="17"/>
      <c r="O119" s="17"/>
      <c r="P119" s="17" t="s">
        <v>21</v>
      </c>
      <c r="Q119" s="21"/>
      <c r="R119" s="21"/>
      <c r="S119" s="21"/>
      <c r="T119" s="21"/>
      <c r="W119">
        <v>30.48</v>
      </c>
      <c r="X119">
        <v>62.8</v>
      </c>
    </row>
    <row r="120" spans="2:24" x14ac:dyDescent="0.2">
      <c r="B120" s="18"/>
      <c r="C120" s="53">
        <v>35.36</v>
      </c>
      <c r="D120" s="54">
        <v>43.96</v>
      </c>
      <c r="E120" s="54">
        <v>39.39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5"/>
      <c r="Q120" s="21"/>
      <c r="R120" s="21"/>
      <c r="S120" s="21"/>
      <c r="T120" s="21"/>
    </row>
    <row r="121" spans="2:24" x14ac:dyDescent="0.2">
      <c r="B121" s="23" t="s">
        <v>23</v>
      </c>
      <c r="C121" s="50">
        <v>41.56</v>
      </c>
      <c r="D121" s="32">
        <v>29.22</v>
      </c>
      <c r="E121" s="32">
        <v>29.55</v>
      </c>
      <c r="F121" s="32">
        <v>31.64</v>
      </c>
      <c r="G121" s="32">
        <v>25.11</v>
      </c>
      <c r="H121" s="30">
        <v>22.33</v>
      </c>
      <c r="I121" s="30">
        <v>22.43</v>
      </c>
      <c r="J121" s="30">
        <v>27.89</v>
      </c>
      <c r="K121" s="32">
        <v>29.63</v>
      </c>
      <c r="L121" s="32">
        <v>31.08</v>
      </c>
      <c r="M121" s="32">
        <v>37.53</v>
      </c>
      <c r="N121" s="32"/>
      <c r="O121" s="32"/>
      <c r="P121" s="52">
        <v>39.53</v>
      </c>
      <c r="Q121" s="21">
        <f>AVERAGE(D121:F121)</f>
        <v>30.136666666666667</v>
      </c>
      <c r="R121" s="21">
        <f>AVERAGE(G121:I121)</f>
        <v>23.290000000000003</v>
      </c>
      <c r="S121" s="21"/>
      <c r="T121" s="21"/>
      <c r="W121">
        <v>28.52</v>
      </c>
      <c r="X121">
        <v>68.900000000000006</v>
      </c>
    </row>
    <row r="122" spans="2:24" x14ac:dyDescent="0.2">
      <c r="B122" s="23" t="s">
        <v>16</v>
      </c>
      <c r="C122" s="24"/>
      <c r="D122" s="25"/>
      <c r="E122" s="25"/>
      <c r="F122" s="25"/>
      <c r="G122" s="25"/>
      <c r="H122" s="25"/>
      <c r="I122" s="25"/>
      <c r="J122" s="25">
        <v>26.17</v>
      </c>
      <c r="K122" s="25">
        <v>17.36</v>
      </c>
      <c r="L122" s="25">
        <v>17.07</v>
      </c>
      <c r="M122" s="25">
        <v>42.45</v>
      </c>
      <c r="N122" s="25"/>
      <c r="O122" s="25"/>
      <c r="P122" s="37">
        <v>51.86</v>
      </c>
      <c r="Q122" s="21"/>
      <c r="R122" s="21"/>
      <c r="S122" s="21">
        <f>AVERAGE(J122:L122)</f>
        <v>20.2</v>
      </c>
      <c r="T122" s="21">
        <f>AVERAGE(M122:P122,C121)</f>
        <v>45.29</v>
      </c>
      <c r="W122">
        <v>31.19</v>
      </c>
      <c r="X122">
        <v>74</v>
      </c>
    </row>
    <row r="123" spans="2:24" x14ac:dyDescent="0.2">
      <c r="B123" s="30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21"/>
      <c r="R123" s="21"/>
      <c r="S123" s="21"/>
      <c r="T123" s="21"/>
    </row>
    <row r="124" spans="2:24" x14ac:dyDescent="0.2">
      <c r="B124" s="33" t="s">
        <v>27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21"/>
      <c r="R124" s="21"/>
      <c r="S124" s="21"/>
      <c r="T124" s="21"/>
    </row>
    <row r="125" spans="2:24" x14ac:dyDescent="0.2">
      <c r="B125" s="18"/>
      <c r="C125" s="17" t="s">
        <v>6</v>
      </c>
      <c r="D125" s="17" t="s">
        <v>7</v>
      </c>
      <c r="E125" s="17" t="s">
        <v>8</v>
      </c>
      <c r="F125" s="17" t="s">
        <v>9</v>
      </c>
      <c r="G125" s="17" t="s">
        <v>12</v>
      </c>
      <c r="H125" s="17" t="s">
        <v>13</v>
      </c>
      <c r="I125" s="17" t="s">
        <v>14</v>
      </c>
      <c r="J125" s="17" t="s">
        <v>15</v>
      </c>
      <c r="K125" s="17" t="s">
        <v>18</v>
      </c>
      <c r="L125" s="17" t="s">
        <v>19</v>
      </c>
      <c r="M125" s="17" t="s">
        <v>20</v>
      </c>
      <c r="N125" s="17"/>
      <c r="O125" s="17"/>
      <c r="P125" s="17" t="s">
        <v>21</v>
      </c>
      <c r="Q125" s="21"/>
      <c r="R125" s="21"/>
      <c r="S125" s="21"/>
      <c r="T125" s="21"/>
    </row>
    <row r="126" spans="2:24" x14ac:dyDescent="0.2">
      <c r="B126" s="18"/>
      <c r="C126" s="53">
        <v>42.84</v>
      </c>
      <c r="D126" s="54">
        <v>50.78</v>
      </c>
      <c r="E126" s="54">
        <v>49.16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5"/>
      <c r="Q126" s="21"/>
      <c r="R126" s="21"/>
      <c r="S126" s="21"/>
      <c r="T126" s="21"/>
    </row>
    <row r="127" spans="2:24" x14ac:dyDescent="0.2">
      <c r="B127" s="23" t="s">
        <v>23</v>
      </c>
      <c r="C127" s="50">
        <v>41.99</v>
      </c>
      <c r="D127" s="32">
        <v>31.34</v>
      </c>
      <c r="E127" s="32">
        <v>30.16</v>
      </c>
      <c r="F127" s="32">
        <v>29.65</v>
      </c>
      <c r="G127" s="32">
        <v>22.59</v>
      </c>
      <c r="H127" s="30">
        <v>22.78</v>
      </c>
      <c r="I127" s="30">
        <v>22.98</v>
      </c>
      <c r="J127" s="30">
        <v>29.72</v>
      </c>
      <c r="K127" s="32">
        <v>24.55</v>
      </c>
      <c r="L127" s="32">
        <v>29.24</v>
      </c>
      <c r="M127" s="32">
        <v>27.3</v>
      </c>
      <c r="N127" s="32"/>
      <c r="O127" s="32"/>
      <c r="P127" s="52">
        <v>43.86</v>
      </c>
      <c r="Q127" s="21">
        <f>AVERAGE(D127:F127)</f>
        <v>30.383333333333336</v>
      </c>
      <c r="R127" s="21">
        <f>AVERAGE(G127:I127)</f>
        <v>22.783333333333335</v>
      </c>
      <c r="S127" s="21"/>
      <c r="T127" s="21"/>
    </row>
    <row r="128" spans="2:24" x14ac:dyDescent="0.2">
      <c r="B128" s="23" t="s">
        <v>16</v>
      </c>
      <c r="C128" s="24"/>
      <c r="D128" s="25"/>
      <c r="E128" s="25"/>
      <c r="F128" s="25"/>
      <c r="G128" s="25"/>
      <c r="H128" s="25"/>
      <c r="I128" s="25"/>
      <c r="J128" s="25">
        <v>25.39</v>
      </c>
      <c r="K128" s="25">
        <v>14.55</v>
      </c>
      <c r="L128" s="25">
        <v>11.29</v>
      </c>
      <c r="M128" s="25">
        <v>33.74</v>
      </c>
      <c r="N128" s="25"/>
      <c r="O128" s="25"/>
      <c r="P128" s="37">
        <v>57.63</v>
      </c>
      <c r="Q128" s="21"/>
      <c r="R128" s="21"/>
      <c r="S128" s="21">
        <f>AVERAGE(J128:L128)</f>
        <v>17.076666666666664</v>
      </c>
      <c r="T128" s="21">
        <f>AVERAGE(M128:P128,C127)</f>
        <v>44.45333333333334</v>
      </c>
    </row>
    <row r="129" spans="2:20" x14ac:dyDescent="0.2">
      <c r="B129" s="30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21"/>
      <c r="R129" s="21"/>
      <c r="S129" s="21"/>
      <c r="T129" s="21"/>
    </row>
    <row r="130" spans="2:20" x14ac:dyDescent="0.2">
      <c r="B130" s="30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21"/>
      <c r="R130" s="21"/>
      <c r="S130" s="21"/>
      <c r="T130" s="21"/>
    </row>
    <row r="132" spans="2:20" x14ac:dyDescent="0.2">
      <c r="B132" s="15" t="s">
        <v>32</v>
      </c>
    </row>
    <row r="133" spans="2:20" x14ac:dyDescent="0.2">
      <c r="B133" s="16" t="s">
        <v>30</v>
      </c>
      <c r="C133" s="29">
        <v>2.2799999999999998</v>
      </c>
      <c r="D133" s="29">
        <v>2.83</v>
      </c>
      <c r="E133" s="29">
        <v>3.11</v>
      </c>
      <c r="F133" s="29">
        <v>2.16</v>
      </c>
      <c r="G133" s="29">
        <v>2.06</v>
      </c>
      <c r="H133" s="29">
        <v>1.76</v>
      </c>
      <c r="I133" s="29">
        <v>2.0099999999999998</v>
      </c>
      <c r="J133" s="29">
        <v>2.06</v>
      </c>
      <c r="K133" s="29"/>
      <c r="L133" s="29"/>
      <c r="M133" s="29"/>
      <c r="N133" s="29"/>
      <c r="O133" s="29"/>
      <c r="P133" s="29"/>
    </row>
    <row r="134" spans="2:20" x14ac:dyDescent="0.2">
      <c r="B134" s="18"/>
      <c r="C134" s="17" t="s">
        <v>6</v>
      </c>
      <c r="D134" s="17" t="s">
        <v>7</v>
      </c>
      <c r="E134" s="17" t="s">
        <v>8</v>
      </c>
      <c r="F134" s="17" t="s">
        <v>9</v>
      </c>
      <c r="G134" s="17" t="s">
        <v>12</v>
      </c>
      <c r="H134" s="17" t="s">
        <v>13</v>
      </c>
      <c r="I134" s="17" t="s">
        <v>14</v>
      </c>
      <c r="J134" s="17" t="s">
        <v>15</v>
      </c>
      <c r="K134" s="17" t="s">
        <v>18</v>
      </c>
      <c r="L134" s="17" t="s">
        <v>19</v>
      </c>
      <c r="M134" s="17" t="s">
        <v>20</v>
      </c>
      <c r="N134" s="17"/>
      <c r="O134" s="17"/>
      <c r="P134" s="17" t="s">
        <v>21</v>
      </c>
      <c r="Q134" s="31" t="s">
        <v>22</v>
      </c>
      <c r="R134" s="31" t="s">
        <v>5</v>
      </c>
      <c r="S134" s="31" t="s">
        <v>10</v>
      </c>
      <c r="T134" s="31" t="s">
        <v>11</v>
      </c>
    </row>
    <row r="135" spans="2:20" x14ac:dyDescent="0.2">
      <c r="B135" s="23" t="s">
        <v>23</v>
      </c>
      <c r="C135" s="30">
        <v>23.27</v>
      </c>
      <c r="D135" s="30">
        <v>15.22</v>
      </c>
      <c r="E135" s="30">
        <v>15.05</v>
      </c>
      <c r="F135" s="30">
        <v>15.97</v>
      </c>
      <c r="G135" s="30">
        <v>14.55</v>
      </c>
      <c r="H135" s="38">
        <v>14.06</v>
      </c>
      <c r="I135" s="30"/>
      <c r="J135" s="30"/>
      <c r="K135" s="30"/>
      <c r="L135" s="30"/>
      <c r="M135" s="30"/>
      <c r="N135" s="30"/>
      <c r="O135" s="30"/>
      <c r="P135" s="30"/>
      <c r="Q135" s="21">
        <f>AVERAGE(D135:F135)</f>
        <v>15.413333333333334</v>
      </c>
      <c r="T135" s="21"/>
    </row>
    <row r="136" spans="2:20" x14ac:dyDescent="0.2">
      <c r="B136" s="23" t="s">
        <v>16</v>
      </c>
      <c r="C136" s="26">
        <v>17.059999999999999</v>
      </c>
      <c r="D136" s="26">
        <v>12.81</v>
      </c>
      <c r="E136" s="26">
        <v>14.31</v>
      </c>
      <c r="F136" s="26">
        <v>16.03</v>
      </c>
      <c r="G136" s="27">
        <v>14.85</v>
      </c>
      <c r="H136" s="27">
        <v>11.8</v>
      </c>
      <c r="I136" s="27">
        <v>13.25</v>
      </c>
      <c r="J136" s="27">
        <v>14.24</v>
      </c>
      <c r="K136" s="27">
        <v>7.6</v>
      </c>
      <c r="L136" s="27">
        <v>6.67</v>
      </c>
      <c r="M136" s="27">
        <v>18.21</v>
      </c>
      <c r="N136" s="27"/>
      <c r="O136" s="27"/>
      <c r="P136" s="27">
        <v>23.38</v>
      </c>
      <c r="Q136" s="21">
        <f>AVERAGE(D136:F136)</f>
        <v>14.383333333333335</v>
      </c>
      <c r="R136" s="21">
        <f>AVERAGE(G136:I136)</f>
        <v>13.299999999999999</v>
      </c>
      <c r="S136" s="21">
        <f>AVERAGE(J136:L136)</f>
        <v>9.5033333333333321</v>
      </c>
      <c r="T136" s="21">
        <f>AVERAGE(M136:P136,C135)</f>
        <v>21.62</v>
      </c>
    </row>
    <row r="137" spans="2:20" x14ac:dyDescent="0.2">
      <c r="B137" s="23" t="s">
        <v>17</v>
      </c>
      <c r="C137" s="24">
        <v>13.25</v>
      </c>
      <c r="D137" s="25">
        <v>13.06</v>
      </c>
      <c r="E137" s="25">
        <v>13.48</v>
      </c>
      <c r="F137" s="25">
        <v>15.59</v>
      </c>
      <c r="G137" s="25">
        <v>10.220000000000001</v>
      </c>
      <c r="H137" s="25">
        <v>9.2899999999999991</v>
      </c>
      <c r="I137" s="25">
        <v>9.8000000000000007</v>
      </c>
      <c r="J137" s="25">
        <v>9.89</v>
      </c>
      <c r="K137" s="25">
        <v>8.93</v>
      </c>
      <c r="L137" s="25">
        <v>8.2799999999999994</v>
      </c>
      <c r="M137" s="25">
        <v>9.9600000000000009</v>
      </c>
      <c r="N137" s="25"/>
      <c r="O137" s="25"/>
      <c r="P137" s="25">
        <v>13.19</v>
      </c>
      <c r="Q137" s="21">
        <f>AVERAGE(D137:F137)</f>
        <v>14.043333333333331</v>
      </c>
      <c r="R137" s="21">
        <f>AVERAGE(G137:I137)</f>
        <v>9.77</v>
      </c>
      <c r="S137" s="21">
        <f>AVERAGE(J137:L137)</f>
        <v>9.0333333333333332</v>
      </c>
      <c r="T137" s="21">
        <f>AVERAGE(M137:P137,C136)</f>
        <v>13.403333333333331</v>
      </c>
    </row>
    <row r="138" spans="2:20" x14ac:dyDescent="0.2">
      <c r="B138" s="18"/>
      <c r="C138" s="29">
        <v>1.55</v>
      </c>
      <c r="D138" s="29">
        <v>1.59</v>
      </c>
      <c r="E138" s="29">
        <v>2.4500000000000002</v>
      </c>
      <c r="F138" s="29">
        <v>3.55</v>
      </c>
      <c r="G138" s="29">
        <v>4.05</v>
      </c>
      <c r="H138" s="29"/>
      <c r="I138" s="29">
        <v>1.46</v>
      </c>
      <c r="J138" s="29">
        <v>1.59</v>
      </c>
      <c r="K138" s="29"/>
      <c r="L138" s="29"/>
      <c r="M138" s="29"/>
      <c r="N138" s="29"/>
      <c r="O138" s="29"/>
      <c r="P138" s="29"/>
    </row>
    <row r="139" spans="2:20" x14ac:dyDescent="0.2">
      <c r="B139" s="18"/>
      <c r="C139" s="28">
        <v>78.2</v>
      </c>
      <c r="D139" s="28">
        <v>67.2</v>
      </c>
      <c r="E139" s="28">
        <v>77.599999999999994</v>
      </c>
      <c r="F139" s="28">
        <v>97.8</v>
      </c>
      <c r="G139" s="28">
        <v>132</v>
      </c>
      <c r="H139" s="16"/>
      <c r="I139" s="16"/>
      <c r="J139" s="16"/>
      <c r="K139" s="16"/>
      <c r="L139" s="16"/>
      <c r="M139" s="16"/>
      <c r="N139" s="16"/>
      <c r="O139" s="16"/>
      <c r="P139" s="16"/>
      <c r="S139" s="21"/>
      <c r="T139" s="22"/>
    </row>
    <row r="140" spans="2:20" x14ac:dyDescent="0.2">
      <c r="B140" s="18" t="s">
        <v>28</v>
      </c>
      <c r="C140" s="28">
        <v>98.9</v>
      </c>
      <c r="D140" s="28">
        <v>108.5</v>
      </c>
      <c r="E140" s="28">
        <v>97</v>
      </c>
      <c r="F140" s="28">
        <v>130.1</v>
      </c>
      <c r="G140" s="28">
        <v>109.4</v>
      </c>
      <c r="H140" s="28">
        <v>132.80000000000001</v>
      </c>
      <c r="I140" s="28">
        <v>109.4</v>
      </c>
      <c r="J140" s="28">
        <v>69.97</v>
      </c>
      <c r="K140" s="28">
        <v>133.69999999999999</v>
      </c>
      <c r="L140" s="28">
        <v>143.94999999999999</v>
      </c>
      <c r="M140" s="28">
        <v>118</v>
      </c>
      <c r="N140" s="28"/>
      <c r="O140" s="28"/>
      <c r="P140" s="28">
        <v>107</v>
      </c>
      <c r="S140" s="21"/>
      <c r="T140" s="22"/>
    </row>
    <row r="141" spans="2:20" x14ac:dyDescent="0.2">
      <c r="B141" s="18"/>
      <c r="C141" s="17" t="s">
        <v>6</v>
      </c>
      <c r="D141" s="17" t="s">
        <v>7</v>
      </c>
      <c r="E141" s="17" t="s">
        <v>8</v>
      </c>
      <c r="F141" s="17" t="s">
        <v>9</v>
      </c>
      <c r="G141" s="17" t="s">
        <v>12</v>
      </c>
      <c r="H141" s="17" t="s">
        <v>13</v>
      </c>
      <c r="I141" s="17" t="s">
        <v>14</v>
      </c>
      <c r="J141" s="17" t="s">
        <v>15</v>
      </c>
      <c r="K141" s="17" t="s">
        <v>18</v>
      </c>
      <c r="L141" s="17" t="s">
        <v>19</v>
      </c>
      <c r="M141" s="17" t="s">
        <v>20</v>
      </c>
      <c r="N141" s="17"/>
      <c r="O141" s="17"/>
      <c r="P141" s="17" t="s">
        <v>21</v>
      </c>
      <c r="Q141" s="31" t="s">
        <v>22</v>
      </c>
      <c r="R141" s="31" t="s">
        <v>5</v>
      </c>
      <c r="S141" s="31" t="s">
        <v>10</v>
      </c>
      <c r="T141" s="31" t="s">
        <v>11</v>
      </c>
    </row>
    <row r="142" spans="2:20" x14ac:dyDescent="0.2">
      <c r="B142" s="23" t="s">
        <v>23</v>
      </c>
      <c r="C142" s="30">
        <v>25.13</v>
      </c>
      <c r="D142" s="30">
        <v>26.09</v>
      </c>
      <c r="E142" s="30">
        <v>25.42</v>
      </c>
      <c r="F142" s="30">
        <v>24.9</v>
      </c>
      <c r="G142" s="30">
        <v>13.87</v>
      </c>
      <c r="H142" s="38">
        <v>13.61</v>
      </c>
      <c r="I142" s="30"/>
      <c r="J142" s="30"/>
      <c r="K142" s="30"/>
      <c r="L142" s="30"/>
      <c r="M142" s="30"/>
      <c r="N142" s="30"/>
      <c r="O142" s="30"/>
      <c r="P142" s="30"/>
      <c r="Q142" s="21">
        <f>AVERAGE(D142:F142)</f>
        <v>25.47</v>
      </c>
      <c r="T142" s="21"/>
    </row>
    <row r="143" spans="2:20" x14ac:dyDescent="0.2">
      <c r="B143" s="23" t="s">
        <v>16</v>
      </c>
      <c r="C143" s="27">
        <v>15.8</v>
      </c>
      <c r="D143" s="27">
        <v>12.95</v>
      </c>
      <c r="E143" s="27">
        <v>14.97</v>
      </c>
      <c r="F143" s="27">
        <v>16.62</v>
      </c>
      <c r="G143" s="27">
        <v>16.07</v>
      </c>
      <c r="H143" s="27">
        <v>11.51</v>
      </c>
      <c r="I143" s="27">
        <v>15.21</v>
      </c>
      <c r="J143" s="27">
        <v>18.510000000000002</v>
      </c>
      <c r="K143" s="27">
        <v>8.2899999999999991</v>
      </c>
      <c r="L143" s="27">
        <v>6.05</v>
      </c>
      <c r="M143" s="27">
        <v>19.46</v>
      </c>
      <c r="N143" s="27"/>
      <c r="O143" s="27"/>
      <c r="P143" s="27">
        <v>27.8</v>
      </c>
      <c r="Q143" s="21">
        <f>AVERAGE(D143:F143)</f>
        <v>14.846666666666669</v>
      </c>
      <c r="R143" s="21">
        <f>AVERAGE(G143:I143)</f>
        <v>14.263333333333334</v>
      </c>
      <c r="S143" s="21">
        <f>AVERAGE(J143:L143)</f>
        <v>10.950000000000001</v>
      </c>
      <c r="T143" s="21">
        <f>AVERAGE(M143:P143,C142)</f>
        <v>24.13</v>
      </c>
    </row>
    <row r="144" spans="2:20" x14ac:dyDescent="0.2">
      <c r="B144" s="23" t="s">
        <v>17</v>
      </c>
      <c r="C144" s="24">
        <v>12.87</v>
      </c>
      <c r="D144" s="25">
        <v>14.73</v>
      </c>
      <c r="E144" s="25">
        <v>18.32</v>
      </c>
      <c r="F144" s="25">
        <v>15.85</v>
      </c>
      <c r="G144" s="25">
        <v>8.98</v>
      </c>
      <c r="H144" s="25">
        <v>6.67</v>
      </c>
      <c r="I144" s="25">
        <v>7.2</v>
      </c>
      <c r="J144" s="25">
        <v>7.79</v>
      </c>
      <c r="K144" s="25">
        <v>5.29</v>
      </c>
      <c r="L144" s="25">
        <v>3.68</v>
      </c>
      <c r="M144" s="25">
        <v>6.58</v>
      </c>
      <c r="N144" s="25"/>
      <c r="O144" s="25"/>
      <c r="P144" s="25">
        <v>12.71</v>
      </c>
      <c r="Q144" s="21">
        <f>AVERAGE(D144:F144)</f>
        <v>16.3</v>
      </c>
      <c r="R144" s="21">
        <f>AVERAGE(G144:I144)</f>
        <v>7.6166666666666671</v>
      </c>
      <c r="S144" s="21">
        <f>AVERAGE(J144:L144)</f>
        <v>5.5866666666666669</v>
      </c>
      <c r="T144" s="21">
        <f>AVERAGE(M144:P144,C143)</f>
        <v>11.696666666666667</v>
      </c>
    </row>
    <row r="145" spans="2:20" x14ac:dyDescent="0.2">
      <c r="B145" s="18"/>
      <c r="C145" s="28">
        <v>92.4</v>
      </c>
      <c r="D145" s="28">
        <v>92.9</v>
      </c>
      <c r="E145" s="28">
        <v>94.9</v>
      </c>
      <c r="F145" s="28">
        <v>113.4</v>
      </c>
      <c r="G145" s="28">
        <v>142.6</v>
      </c>
      <c r="H145" s="28">
        <v>143.9</v>
      </c>
      <c r="I145" s="28">
        <v>130.69999999999999</v>
      </c>
      <c r="J145" s="28">
        <v>155.5</v>
      </c>
      <c r="K145" s="28">
        <v>219.6</v>
      </c>
      <c r="L145" s="28">
        <v>260.39999999999998</v>
      </c>
      <c r="M145" s="28">
        <v>170.9</v>
      </c>
      <c r="N145" s="28"/>
      <c r="O145" s="28"/>
      <c r="P145" s="28">
        <v>137.19999999999999</v>
      </c>
      <c r="S145" s="21"/>
      <c r="T145" s="22"/>
    </row>
    <row r="146" spans="2:20" x14ac:dyDescent="0.2">
      <c r="B146" s="18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S146" s="21"/>
      <c r="T146" s="22"/>
    </row>
    <row r="147" spans="2:20" x14ac:dyDescent="0.2">
      <c r="B147" s="18" t="s">
        <v>29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S147" s="21"/>
      <c r="T147" s="22"/>
    </row>
    <row r="148" spans="2:20" x14ac:dyDescent="0.2">
      <c r="B148" s="18"/>
      <c r="C148" s="17" t="s">
        <v>6</v>
      </c>
      <c r="D148" s="17" t="s">
        <v>7</v>
      </c>
      <c r="E148" s="17" t="s">
        <v>8</v>
      </c>
      <c r="F148" s="17" t="s">
        <v>9</v>
      </c>
      <c r="G148" s="17" t="s">
        <v>12</v>
      </c>
      <c r="H148" s="17" t="s">
        <v>13</v>
      </c>
      <c r="I148" s="17" t="s">
        <v>14</v>
      </c>
      <c r="J148" s="17" t="s">
        <v>15</v>
      </c>
      <c r="K148" s="17" t="s">
        <v>18</v>
      </c>
      <c r="L148" s="17" t="s">
        <v>19</v>
      </c>
      <c r="M148" s="17" t="s">
        <v>20</v>
      </c>
      <c r="N148" s="17"/>
      <c r="O148" s="17"/>
      <c r="P148" s="17" t="s">
        <v>21</v>
      </c>
      <c r="Q148" s="31" t="s">
        <v>22</v>
      </c>
      <c r="R148" s="31" t="s">
        <v>5</v>
      </c>
      <c r="S148" s="31" t="s">
        <v>10</v>
      </c>
      <c r="T148" s="31" t="s">
        <v>11</v>
      </c>
    </row>
    <row r="149" spans="2:20" x14ac:dyDescent="0.2">
      <c r="B149" s="23" t="s">
        <v>23</v>
      </c>
      <c r="C149" s="30">
        <v>24.39</v>
      </c>
      <c r="D149" s="30">
        <v>25.07</v>
      </c>
      <c r="E149" s="30">
        <v>25.88</v>
      </c>
      <c r="F149" s="30">
        <v>24.07</v>
      </c>
      <c r="G149" s="30">
        <v>15.47</v>
      </c>
      <c r="H149" s="38">
        <v>14.01</v>
      </c>
      <c r="I149" s="30"/>
      <c r="J149" s="30"/>
      <c r="K149" s="30"/>
      <c r="L149" s="30"/>
      <c r="M149" s="30"/>
      <c r="N149" s="30"/>
      <c r="O149" s="30"/>
      <c r="P149" s="30"/>
      <c r="Q149" s="21">
        <f>AVERAGE(D149:F149)</f>
        <v>25.006666666666671</v>
      </c>
      <c r="T149" s="21"/>
    </row>
    <row r="150" spans="2:20" x14ac:dyDescent="0.2">
      <c r="B150" s="23" t="s">
        <v>16</v>
      </c>
      <c r="C150" s="27">
        <v>16.53</v>
      </c>
      <c r="D150" s="27">
        <v>13.65</v>
      </c>
      <c r="E150" s="27">
        <v>16.420000000000002</v>
      </c>
      <c r="F150" s="27">
        <v>17.399999999999999</v>
      </c>
      <c r="G150" s="27">
        <v>16.63</v>
      </c>
      <c r="H150" s="27">
        <v>11.45</v>
      </c>
      <c r="I150" s="27">
        <v>14.47</v>
      </c>
      <c r="J150" s="27">
        <v>16.28</v>
      </c>
      <c r="K150" s="27">
        <v>6.99</v>
      </c>
      <c r="L150" s="27">
        <v>4.97</v>
      </c>
      <c r="M150" s="27">
        <v>19.21</v>
      </c>
      <c r="N150" s="27"/>
      <c r="O150" s="27"/>
      <c r="P150" s="27">
        <v>24.79</v>
      </c>
      <c r="Q150" s="21">
        <f>AVERAGE(D150:F150)</f>
        <v>15.823333333333332</v>
      </c>
      <c r="R150" s="21">
        <f>AVERAGE(G150:I150)</f>
        <v>14.183333333333332</v>
      </c>
      <c r="S150" s="21">
        <f>AVERAGE(J150:L150)</f>
        <v>9.413333333333334</v>
      </c>
      <c r="T150" s="21">
        <f>AVERAGE(M150:P150,C149)</f>
        <v>22.796666666666667</v>
      </c>
    </row>
    <row r="151" spans="2:20" x14ac:dyDescent="0.2">
      <c r="B151" s="23" t="s">
        <v>17</v>
      </c>
      <c r="C151" s="24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2:20" x14ac:dyDescent="0.2">
      <c r="B152" s="30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</row>
    <row r="153" spans="2:20" x14ac:dyDescent="0.2">
      <c r="B153" s="33" t="s">
        <v>24</v>
      </c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</row>
    <row r="154" spans="2:20" x14ac:dyDescent="0.2">
      <c r="B154" s="18"/>
      <c r="C154" s="17" t="s">
        <v>6</v>
      </c>
      <c r="D154" s="17" t="s">
        <v>7</v>
      </c>
      <c r="E154" s="17" t="s">
        <v>8</v>
      </c>
      <c r="F154" s="17" t="s">
        <v>9</v>
      </c>
      <c r="G154" s="17" t="s">
        <v>12</v>
      </c>
      <c r="H154" s="17" t="s">
        <v>13</v>
      </c>
      <c r="I154" s="17" t="s">
        <v>14</v>
      </c>
      <c r="J154" s="17" t="s">
        <v>15</v>
      </c>
      <c r="K154" s="17" t="s">
        <v>18</v>
      </c>
      <c r="L154" s="17" t="s">
        <v>19</v>
      </c>
      <c r="M154" s="17" t="s">
        <v>20</v>
      </c>
      <c r="N154" s="17"/>
      <c r="O154" s="17"/>
      <c r="P154" s="17" t="s">
        <v>21</v>
      </c>
    </row>
    <row r="155" spans="2:20" x14ac:dyDescent="0.2">
      <c r="B155" s="23" t="s">
        <v>23</v>
      </c>
      <c r="C155" s="34"/>
      <c r="D155" s="35"/>
      <c r="E155" s="35"/>
      <c r="F155" s="35"/>
      <c r="G155" s="39"/>
      <c r="H155" s="35"/>
      <c r="I155" s="35"/>
      <c r="J155" s="35"/>
      <c r="K155" s="35"/>
      <c r="L155" s="35"/>
      <c r="M155" s="35"/>
      <c r="N155" s="35"/>
      <c r="O155" s="35"/>
      <c r="P155" s="36"/>
    </row>
    <row r="156" spans="2:20" x14ac:dyDescent="0.2">
      <c r="B156" s="23" t="s">
        <v>16</v>
      </c>
      <c r="C156" s="24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37"/>
    </row>
    <row r="157" spans="2:20" x14ac:dyDescent="0.2">
      <c r="B157" s="30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</row>
    <row r="158" spans="2:20" x14ac:dyDescent="0.2">
      <c r="B158" s="33" t="s">
        <v>26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</row>
    <row r="159" spans="2:20" x14ac:dyDescent="0.2">
      <c r="B159" s="18"/>
      <c r="C159" s="17" t="s">
        <v>6</v>
      </c>
      <c r="D159" s="17" t="s">
        <v>7</v>
      </c>
      <c r="E159" s="17" t="s">
        <v>8</v>
      </c>
      <c r="F159" s="17" t="s">
        <v>9</v>
      </c>
      <c r="G159" s="17" t="s">
        <v>12</v>
      </c>
      <c r="H159" s="17" t="s">
        <v>13</v>
      </c>
      <c r="I159" s="17" t="s">
        <v>14</v>
      </c>
      <c r="J159" s="17" t="s">
        <v>15</v>
      </c>
      <c r="K159" s="17" t="s">
        <v>18</v>
      </c>
      <c r="L159" s="17" t="s">
        <v>19</v>
      </c>
      <c r="M159" s="17" t="s">
        <v>20</v>
      </c>
      <c r="N159" s="17"/>
      <c r="O159" s="17"/>
      <c r="P159" s="17" t="s">
        <v>21</v>
      </c>
    </row>
    <row r="160" spans="2:20" x14ac:dyDescent="0.2">
      <c r="B160" s="23" t="s">
        <v>23</v>
      </c>
      <c r="C160" s="34"/>
      <c r="D160" s="35"/>
      <c r="E160" s="35"/>
      <c r="F160" s="35"/>
      <c r="G160" s="39"/>
      <c r="H160" s="35"/>
      <c r="I160" s="35"/>
      <c r="J160" s="35"/>
      <c r="K160" s="35"/>
      <c r="L160" s="35"/>
      <c r="M160" s="35"/>
      <c r="N160" s="35"/>
      <c r="O160" s="35"/>
      <c r="P160" s="36"/>
    </row>
    <row r="161" spans="2:16" x14ac:dyDescent="0.2">
      <c r="B161" s="23" t="s">
        <v>16</v>
      </c>
      <c r="C161" s="24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37"/>
    </row>
    <row r="162" spans="2:16" x14ac:dyDescent="0.2">
      <c r="B162" s="30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</row>
    <row r="163" spans="2:16" x14ac:dyDescent="0.2">
      <c r="B163" s="33" t="s">
        <v>31</v>
      </c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</row>
    <row r="164" spans="2:16" x14ac:dyDescent="0.2">
      <c r="B164" s="18"/>
      <c r="C164" s="17" t="s">
        <v>6</v>
      </c>
      <c r="D164" s="17" t="s">
        <v>7</v>
      </c>
      <c r="E164" s="17" t="s">
        <v>8</v>
      </c>
      <c r="F164" s="17" t="s">
        <v>9</v>
      </c>
      <c r="G164" s="17" t="s">
        <v>12</v>
      </c>
      <c r="H164" s="17" t="s">
        <v>13</v>
      </c>
      <c r="I164" s="17" t="s">
        <v>14</v>
      </c>
      <c r="J164" s="17" t="s">
        <v>15</v>
      </c>
      <c r="K164" s="17" t="s">
        <v>18</v>
      </c>
      <c r="L164" s="17" t="s">
        <v>19</v>
      </c>
      <c r="M164" s="17" t="s">
        <v>20</v>
      </c>
      <c r="N164" s="17"/>
      <c r="O164" s="17"/>
      <c r="P164" s="17" t="s">
        <v>21</v>
      </c>
    </row>
    <row r="165" spans="2:16" x14ac:dyDescent="0.2">
      <c r="B165" s="23" t="s">
        <v>23</v>
      </c>
      <c r="C165" s="34"/>
      <c r="D165" s="35"/>
      <c r="E165" s="35"/>
      <c r="F165" s="35"/>
      <c r="G165" s="39"/>
      <c r="H165" s="35"/>
      <c r="I165" s="35"/>
      <c r="J165" s="35"/>
      <c r="K165" s="35"/>
      <c r="L165" s="35"/>
      <c r="M165" s="35"/>
      <c r="N165" s="35"/>
      <c r="O165" s="35"/>
      <c r="P165" s="36"/>
    </row>
    <row r="166" spans="2:16" x14ac:dyDescent="0.2">
      <c r="B166" s="23" t="s">
        <v>16</v>
      </c>
      <c r="C166" s="24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37"/>
    </row>
    <row r="167" spans="2:16" x14ac:dyDescent="0.2">
      <c r="B167" s="30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</row>
    <row r="168" spans="2:16" x14ac:dyDescent="0.2">
      <c r="B168" s="33" t="s">
        <v>25</v>
      </c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</row>
    <row r="169" spans="2:16" x14ac:dyDescent="0.2">
      <c r="B169" s="18"/>
      <c r="C169" s="17" t="s">
        <v>6</v>
      </c>
      <c r="D169" s="17" t="s">
        <v>7</v>
      </c>
      <c r="E169" s="17" t="s">
        <v>8</v>
      </c>
      <c r="F169" s="17" t="s">
        <v>9</v>
      </c>
      <c r="G169" s="17" t="s">
        <v>12</v>
      </c>
      <c r="H169" s="17" t="s">
        <v>13</v>
      </c>
      <c r="I169" s="17" t="s">
        <v>14</v>
      </c>
      <c r="J169" s="17" t="s">
        <v>15</v>
      </c>
      <c r="K169" s="17" t="s">
        <v>18</v>
      </c>
      <c r="L169" s="17" t="s">
        <v>19</v>
      </c>
      <c r="M169" s="17" t="s">
        <v>20</v>
      </c>
      <c r="N169" s="17"/>
      <c r="O169" s="17"/>
      <c r="P169" s="17" t="s">
        <v>21</v>
      </c>
    </row>
    <row r="170" spans="2:16" x14ac:dyDescent="0.2">
      <c r="B170" s="23" t="s">
        <v>23</v>
      </c>
      <c r="C170" s="34"/>
      <c r="D170" s="35"/>
      <c r="E170" s="35"/>
      <c r="F170" s="35"/>
      <c r="G170" s="39"/>
      <c r="H170" s="35"/>
      <c r="I170" s="35"/>
      <c r="J170" s="35"/>
      <c r="K170" s="35"/>
      <c r="L170" s="35"/>
      <c r="M170" s="35"/>
      <c r="N170" s="35"/>
      <c r="O170" s="35"/>
      <c r="P170" s="36"/>
    </row>
    <row r="171" spans="2:16" x14ac:dyDescent="0.2">
      <c r="B171" s="23" t="s">
        <v>16</v>
      </c>
      <c r="C171" s="24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7"/>
    </row>
    <row r="172" spans="2:16" x14ac:dyDescent="0.2">
      <c r="B172" s="30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</row>
    <row r="173" spans="2:16" x14ac:dyDescent="0.2">
      <c r="B173" s="33" t="s">
        <v>27</v>
      </c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</row>
    <row r="174" spans="2:16" x14ac:dyDescent="0.2">
      <c r="B174" s="18"/>
      <c r="C174" s="17" t="s">
        <v>6</v>
      </c>
      <c r="D174" s="17" t="s">
        <v>7</v>
      </c>
      <c r="E174" s="17" t="s">
        <v>8</v>
      </c>
      <c r="F174" s="17" t="s">
        <v>9</v>
      </c>
      <c r="G174" s="17" t="s">
        <v>12</v>
      </c>
      <c r="H174" s="17" t="s">
        <v>13</v>
      </c>
      <c r="I174" s="17" t="s">
        <v>14</v>
      </c>
      <c r="J174" s="17" t="s">
        <v>15</v>
      </c>
      <c r="K174" s="17" t="s">
        <v>18</v>
      </c>
      <c r="L174" s="17" t="s">
        <v>19</v>
      </c>
      <c r="M174" s="17" t="s">
        <v>20</v>
      </c>
      <c r="N174" s="17"/>
      <c r="O174" s="17"/>
      <c r="P174" s="17" t="s">
        <v>21</v>
      </c>
    </row>
    <row r="175" spans="2:16" x14ac:dyDescent="0.2">
      <c r="B175" s="23" t="s">
        <v>23</v>
      </c>
      <c r="C175" s="34"/>
      <c r="D175" s="35"/>
      <c r="E175" s="35"/>
      <c r="F175" s="35"/>
      <c r="G175" s="39"/>
      <c r="H175" s="35"/>
      <c r="I175" s="35"/>
      <c r="J175" s="35"/>
      <c r="K175" s="35"/>
      <c r="L175" s="35"/>
      <c r="M175" s="35"/>
      <c r="N175" s="35"/>
      <c r="O175" s="35"/>
      <c r="P175" s="36"/>
    </row>
    <row r="176" spans="2:16" x14ac:dyDescent="0.2">
      <c r="B176" s="23" t="s">
        <v>16</v>
      </c>
      <c r="C176" s="24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37"/>
    </row>
    <row r="177" spans="2:16" x14ac:dyDescent="0.2">
      <c r="B177" s="30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</row>
    <row r="178" spans="2:16" x14ac:dyDescent="0.2">
      <c r="B178" s="30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</row>
  </sheetData>
  <mergeCells count="2">
    <mergeCell ref="B2:C2"/>
    <mergeCell ref="D2:E2"/>
  </mergeCells>
  <printOptions gridLines="1"/>
  <pageMargins left="0.28000000000000003" right="0.25" top="0.5" bottom="0.46" header="0.5" footer="0.5"/>
  <pageSetup paperSize="5"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17</vt:i4>
      </vt:variant>
    </vt:vector>
  </HeadingPairs>
  <TitlesOfParts>
    <vt:vector size="36" baseType="lpstr">
      <vt:lpstr>Gas</vt:lpstr>
      <vt:lpstr>Sheet1</vt:lpstr>
      <vt:lpstr>Forecast</vt:lpstr>
      <vt:lpstr>July 01</vt:lpstr>
      <vt:lpstr>June 01</vt:lpstr>
      <vt:lpstr>May 01</vt:lpstr>
      <vt:lpstr>Apr 01</vt:lpstr>
      <vt:lpstr>Mar 01</vt:lpstr>
      <vt:lpstr>Feb 01</vt:lpstr>
      <vt:lpstr>Jan 01</vt:lpstr>
      <vt:lpstr>Dec 00 </vt:lpstr>
      <vt:lpstr>Nov 00</vt:lpstr>
      <vt:lpstr>Oct 00 </vt:lpstr>
      <vt:lpstr>Sep 00</vt:lpstr>
      <vt:lpstr>Aug 00</vt:lpstr>
      <vt:lpstr>July 00</vt:lpstr>
      <vt:lpstr>June 00</vt:lpstr>
      <vt:lpstr>May 00</vt:lpstr>
      <vt:lpstr>April 00</vt:lpstr>
      <vt:lpstr>'Apr 01'!Print_Area</vt:lpstr>
      <vt:lpstr>'April 00'!Print_Area</vt:lpstr>
      <vt:lpstr>'Aug 00'!Print_Area</vt:lpstr>
      <vt:lpstr>'Dec 00 '!Print_Area</vt:lpstr>
      <vt:lpstr>'Feb 01'!Print_Area</vt:lpstr>
      <vt:lpstr>'Jan 01'!Print_Area</vt:lpstr>
      <vt:lpstr>'July 00'!Print_Area</vt:lpstr>
      <vt:lpstr>'July 01'!Print_Area</vt:lpstr>
      <vt:lpstr>'June 00'!Print_Area</vt:lpstr>
      <vt:lpstr>'June 01'!Print_Area</vt:lpstr>
      <vt:lpstr>'Mar 01'!Print_Area</vt:lpstr>
      <vt:lpstr>'May 00'!Print_Area</vt:lpstr>
      <vt:lpstr>'May 01'!Print_Area</vt:lpstr>
      <vt:lpstr>'Nov 00'!Print_Area</vt:lpstr>
      <vt:lpstr>'Oct 00 '!Print_Area</vt:lpstr>
      <vt:lpstr>'Sep 00'!Print_Area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Hydro-Meteorological Product Display for rcs.hpg</dc:title>
  <dc:creator>Sean Crandall</dc:creator>
  <dc:description>- Oracle 8i ODBC QueryFix Applied</dc:description>
  <cp:lastModifiedBy>Jan Havlíček</cp:lastModifiedBy>
  <cp:lastPrinted>2001-06-13T16:29:56Z</cp:lastPrinted>
  <dcterms:created xsi:type="dcterms:W3CDTF">1998-09-16T19:07:36Z</dcterms:created>
  <dcterms:modified xsi:type="dcterms:W3CDTF">2023-09-10T15:20:25Z</dcterms:modified>
</cp:coreProperties>
</file>