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0D93E3-ACB1-4300-8786-8837B46AACA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Initial" sheetId="2" r:id="rId1"/>
    <sheet name="Sheet1" sheetId="7" r:id="rId2"/>
    <sheet name="No disc" sheetId="6" r:id="rId3"/>
  </sheets>
  <definedNames>
    <definedName name="_xlnm.Print_Area" localSheetId="0">Initial!$A$1:$I$24</definedName>
    <definedName name="_xlnm.Print_Area" localSheetId="2">'No disc'!$1:$1048576</definedName>
  </definedNames>
  <calcPr calcId="0" fullCalcOnLoad="1"/>
</workbook>
</file>

<file path=xl/calcChain.xml><?xml version="1.0" encoding="utf-8"?>
<calcChain xmlns="http://schemas.openxmlformats.org/spreadsheetml/2006/main">
  <c r="H10" i="2" l="1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C21" i="2"/>
  <c r="D21" i="2"/>
  <c r="E21" i="2"/>
  <c r="F21" i="2"/>
  <c r="G21" i="2"/>
  <c r="H21" i="2"/>
  <c r="I21" i="2"/>
  <c r="C23" i="2"/>
  <c r="C24" i="2"/>
  <c r="M8" i="6"/>
  <c r="M9" i="6"/>
  <c r="B10" i="6"/>
  <c r="C10" i="6"/>
  <c r="D10" i="6"/>
  <c r="F10" i="6"/>
  <c r="H10" i="6"/>
  <c r="I10" i="6"/>
  <c r="B11" i="6"/>
  <c r="C11" i="6"/>
  <c r="D11" i="6"/>
  <c r="F11" i="6"/>
  <c r="H11" i="6"/>
  <c r="I11" i="6"/>
  <c r="B12" i="6"/>
  <c r="C12" i="6"/>
  <c r="D12" i="6"/>
  <c r="F12" i="6"/>
  <c r="H12" i="6"/>
  <c r="I12" i="6"/>
  <c r="C13" i="6"/>
  <c r="F13" i="6"/>
  <c r="H13" i="6"/>
  <c r="I13" i="6"/>
  <c r="C14" i="6"/>
  <c r="F14" i="6"/>
  <c r="H14" i="6"/>
  <c r="I14" i="6"/>
  <c r="C15" i="6"/>
  <c r="F15" i="6"/>
  <c r="H15" i="6"/>
  <c r="I15" i="6"/>
  <c r="C16" i="6"/>
  <c r="F16" i="6"/>
  <c r="H16" i="6"/>
  <c r="I16" i="6"/>
  <c r="C17" i="6"/>
  <c r="F17" i="6"/>
  <c r="H17" i="6"/>
  <c r="I17" i="6"/>
  <c r="C18" i="6"/>
  <c r="D18" i="6"/>
  <c r="F18" i="6"/>
  <c r="H18" i="6"/>
  <c r="I18" i="6"/>
  <c r="D19" i="6"/>
  <c r="F19" i="6"/>
  <c r="H19" i="6"/>
  <c r="I19" i="6"/>
  <c r="C21" i="6"/>
  <c r="D21" i="6"/>
  <c r="E21" i="6"/>
  <c r="F21" i="6"/>
  <c r="G21" i="6"/>
  <c r="H21" i="6"/>
  <c r="I21" i="6"/>
  <c r="C23" i="6"/>
  <c r="C24" i="6"/>
  <c r="B6" i="7"/>
  <c r="C6" i="7"/>
  <c r="D6" i="7"/>
  <c r="B7" i="7"/>
  <c r="C7" i="7"/>
  <c r="D7" i="7"/>
  <c r="B8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7" i="7"/>
  <c r="D17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3" i="7"/>
  <c r="D33" i="7"/>
</calcChain>
</file>

<file path=xl/sharedStrings.xml><?xml version="1.0" encoding="utf-8"?>
<sst xmlns="http://schemas.openxmlformats.org/spreadsheetml/2006/main" count="110" uniqueCount="43">
  <si>
    <t>Amount</t>
  </si>
  <si>
    <t>Type</t>
  </si>
  <si>
    <t>Name</t>
  </si>
  <si>
    <t>Equity</t>
  </si>
  <si>
    <t>Stockholders of Record</t>
  </si>
  <si>
    <t>Funds</t>
  </si>
  <si>
    <t>Invested</t>
  </si>
  <si>
    <t>Shares</t>
  </si>
  <si>
    <t>Warrants</t>
  </si>
  <si>
    <t>Allocated</t>
  </si>
  <si>
    <t xml:space="preserve">Fully </t>
  </si>
  <si>
    <t>Diluted</t>
  </si>
  <si>
    <t>%</t>
  </si>
  <si>
    <t>Ownership</t>
  </si>
  <si>
    <t xml:space="preserve"> </t>
  </si>
  <si>
    <t>Pre-Financing</t>
  </si>
  <si>
    <t>Series A</t>
  </si>
  <si>
    <t>Employee Option Pool</t>
  </si>
  <si>
    <t>CEO Option Pool</t>
  </si>
  <si>
    <t>Cummulative</t>
  </si>
  <si>
    <t>Investment</t>
  </si>
  <si>
    <t>NA</t>
  </si>
  <si>
    <t>Totals</t>
  </si>
  <si>
    <t>Date</t>
  </si>
  <si>
    <t xml:space="preserve">Per  Share </t>
  </si>
  <si>
    <t>Price</t>
  </si>
  <si>
    <t>Warrant</t>
  </si>
  <si>
    <t>Coverage</t>
  </si>
  <si>
    <t>Pre Money Valuation</t>
  </si>
  <si>
    <t>Post Money Valuation</t>
  </si>
  <si>
    <t>Founders</t>
  </si>
  <si>
    <t>Assumption</t>
  </si>
  <si>
    <t>Deal Term</t>
  </si>
  <si>
    <t>Jennifer Binder</t>
  </si>
  <si>
    <t>Jeff Skilling</t>
  </si>
  <si>
    <t>Ken Lay</t>
  </si>
  <si>
    <t>Stan Shopkorn</t>
  </si>
  <si>
    <t>Greg Brenneman</t>
  </si>
  <si>
    <t>New Investors</t>
  </si>
  <si>
    <t>Wincrest Ventures, LP</t>
  </si>
  <si>
    <t>Note</t>
  </si>
  <si>
    <t>Conversion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</si>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</sst>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85" formatCode="_(&quot;$&quot;* #,##0.00000_);_(&quot;$&quot;* \(#,##0.00000\);_(&quot;$&quot;* &quot;-&quot;??_);_(@_)"/>
  </numFmts>
  <fonts count="8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u val="singleAccounting"/>
      <sz val="11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2" fillId="0" borderId="0" xfId="2" applyNumberFormat="1" applyFont="1" applyBorder="1"/>
    <xf numFmtId="43" fontId="2" fillId="0" borderId="0" xfId="1" applyFont="1"/>
    <xf numFmtId="166" fontId="2" fillId="0" borderId="0" xfId="2" applyNumberFormat="1" applyFont="1"/>
    <xf numFmtId="44" fontId="2" fillId="0" borderId="0" xfId="2" applyFont="1"/>
    <xf numFmtId="169" fontId="2" fillId="0" borderId="0" xfId="1" applyNumberFormat="1" applyFont="1"/>
    <xf numFmtId="169" fontId="2" fillId="0" borderId="0" xfId="0" applyNumberFormat="1" applyFont="1"/>
    <xf numFmtId="10" fontId="2" fillId="0" borderId="0" xfId="3" applyNumberFormat="1" applyFont="1"/>
    <xf numFmtId="43" fontId="6" fillId="0" borderId="0" xfId="1" applyFont="1"/>
    <xf numFmtId="166" fontId="6" fillId="0" borderId="0" xfId="2" applyNumberFormat="1" applyFont="1"/>
    <xf numFmtId="44" fontId="6" fillId="0" borderId="0" xfId="2" applyFont="1"/>
    <xf numFmtId="169" fontId="6" fillId="0" borderId="0" xfId="1" applyNumberFormat="1" applyFont="1"/>
    <xf numFmtId="169" fontId="6" fillId="0" borderId="0" xfId="0" applyNumberFormat="1" applyFont="1"/>
    <xf numFmtId="10" fontId="7" fillId="0" borderId="0" xfId="3" applyNumberFormat="1" applyFont="1"/>
    <xf numFmtId="43" fontId="2" fillId="0" borderId="1" xfId="0" applyNumberFormat="1" applyFont="1" applyBorder="1"/>
    <xf numFmtId="44" fontId="2" fillId="0" borderId="1" xfId="0" applyNumberFormat="1" applyFont="1" applyBorder="1"/>
    <xf numFmtId="169" fontId="2" fillId="0" borderId="1" xfId="1" applyNumberFormat="1" applyFont="1" applyBorder="1"/>
    <xf numFmtId="10" fontId="2" fillId="0" borderId="1" xfId="0" applyNumberFormat="1" applyFont="1" applyBorder="1"/>
    <xf numFmtId="0" fontId="3" fillId="0" borderId="0" xfId="0" applyFont="1"/>
    <xf numFmtId="169" fontId="2" fillId="0" borderId="1" xfId="0" applyNumberFormat="1" applyFont="1" applyBorder="1"/>
    <xf numFmtId="166" fontId="2" fillId="0" borderId="1" xfId="2" applyNumberFormat="1" applyFont="1" applyBorder="1"/>
    <xf numFmtId="9" fontId="2" fillId="0" borderId="1" xfId="3" applyFont="1" applyBorder="1"/>
    <xf numFmtId="166" fontId="6" fillId="0" borderId="0" xfId="0" applyNumberFormat="1" applyFont="1"/>
    <xf numFmtId="166" fontId="3" fillId="0" borderId="0" xfId="2" applyNumberFormat="1" applyFont="1" applyBorder="1"/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2" fillId="2" borderId="5" xfId="0" applyFont="1" applyFill="1" applyBorder="1"/>
    <xf numFmtId="9" fontId="2" fillId="0" borderId="0" xfId="3" applyFont="1"/>
    <xf numFmtId="169" fontId="2" fillId="0" borderId="0" xfId="1" applyNumberFormat="1" applyFont="1" applyFill="1"/>
    <xf numFmtId="166" fontId="3" fillId="0" borderId="0" xfId="2" applyNumberFormat="1" applyFont="1" applyFill="1" applyBorder="1"/>
    <xf numFmtId="10" fontId="2" fillId="0" borderId="0" xfId="0" applyNumberFormat="1" applyFont="1"/>
    <xf numFmtId="10" fontId="7" fillId="0" borderId="0" xfId="0" applyNumberFormat="1" applyFont="1"/>
    <xf numFmtId="169" fontId="6" fillId="0" borderId="0" xfId="0" applyNumberFormat="1" applyFont="1" applyBorder="1"/>
    <xf numFmtId="9" fontId="6" fillId="0" borderId="0" xfId="3" applyFont="1" applyBorder="1"/>
    <xf numFmtId="10" fontId="7" fillId="0" borderId="0" xfId="0" applyNumberFormat="1" applyFont="1" applyBorder="1"/>
    <xf numFmtId="169" fontId="7" fillId="0" borderId="0" xfId="1" applyNumberFormat="1" applyFont="1" applyBorder="1"/>
    <xf numFmtId="0" fontId="5" fillId="0" borderId="0" xfId="0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4" fontId="3" fillId="0" borderId="8" xfId="2" applyNumberFormat="1" applyFont="1" applyBorder="1" applyAlignment="1">
      <alignment horizontal="center" vertical="center"/>
    </xf>
    <xf numFmtId="44" fontId="3" fillId="0" borderId="9" xfId="2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66" fontId="3" fillId="0" borderId="8" xfId="2" applyNumberFormat="1" applyFont="1" applyBorder="1" applyAlignment="1">
      <alignment horizontal="center" vertical="center"/>
    </xf>
    <xf numFmtId="166" fontId="3" fillId="0" borderId="9" xfId="2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66" fontId="4" fillId="0" borderId="8" xfId="2" applyNumberFormat="1" applyFont="1" applyBorder="1" applyAlignment="1">
      <alignment horizontal="center" vertical="center"/>
    </xf>
    <xf numFmtId="166" fontId="4" fillId="0" borderId="9" xfId="2" applyNumberFormat="1" applyFont="1" applyBorder="1" applyAlignment="1">
      <alignment horizontal="center" vertical="center"/>
    </xf>
    <xf numFmtId="185" fontId="4" fillId="0" borderId="8" xfId="2" applyNumberFormat="1" applyFont="1" applyBorder="1" applyAlignment="1">
      <alignment horizontal="center" vertical="center"/>
    </xf>
    <xf numFmtId="185" fontId="4" fillId="0" borderId="9" xfId="2" applyNumberFormat="1" applyFont="1" applyBorder="1" applyAlignment="1">
      <alignment horizontal="center" vertical="center"/>
    </xf>
    <xf numFmtId="44" fontId="4" fillId="0" borderId="8" xfId="2" applyNumberFormat="1" applyFont="1" applyBorder="1" applyAlignment="1">
      <alignment horizontal="center" vertical="center"/>
    </xf>
    <xf numFmtId="44" fontId="4" fillId="0" borderId="9" xfId="2" applyNumberFormat="1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4"/>
  <sheetViews>
    <sheetView tabSelected="1" view="pageBreakPreview" zoomScale="75" zoomScaleNormal="75" zoomScaleSheetLayoutView="75" workbookViewId="0">
      <selection activeCell="H6" sqref="H6:H8"/>
    </sheetView>
  </sheetViews>
  <sheetFormatPr defaultColWidth="6.7109375" defaultRowHeight="14.25" x14ac:dyDescent="0.2"/>
  <cols>
    <col min="1" max="1" width="3" style="1" customWidth="1"/>
    <col min="2" max="2" width="26" style="1" bestFit="1" customWidth="1"/>
    <col min="3" max="3" width="15.5703125" style="1" bestFit="1" customWidth="1"/>
    <col min="4" max="4" width="15.140625" style="1" bestFit="1" customWidth="1"/>
    <col min="5" max="5" width="10.4257812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85546875" style="1" bestFit="1" customWidth="1"/>
    <col min="10" max="16384" width="6.7109375" style="1"/>
  </cols>
  <sheetData>
    <row r="1" spans="2:9" ht="15" thickBot="1" x14ac:dyDescent="0.25"/>
    <row r="2" spans="2:9" ht="15" x14ac:dyDescent="0.25">
      <c r="B2" s="42" t="s">
        <v>32</v>
      </c>
      <c r="C2" s="27"/>
      <c r="D2" s="27"/>
      <c r="E2" s="27"/>
      <c r="F2" s="27"/>
      <c r="G2" s="28" t="s">
        <v>24</v>
      </c>
      <c r="H2" s="28" t="s">
        <v>26</v>
      </c>
      <c r="I2" s="29"/>
    </row>
    <row r="3" spans="2:9" ht="15.75" thickBot="1" x14ac:dyDescent="0.3">
      <c r="B3" s="43"/>
      <c r="C3" s="30" t="s">
        <v>2</v>
      </c>
      <c r="D3" s="30" t="s">
        <v>23</v>
      </c>
      <c r="E3" s="30" t="s">
        <v>0</v>
      </c>
      <c r="F3" s="30" t="s">
        <v>1</v>
      </c>
      <c r="G3" s="30" t="s">
        <v>25</v>
      </c>
      <c r="H3" s="30" t="s">
        <v>27</v>
      </c>
      <c r="I3" s="31"/>
    </row>
    <row r="4" spans="2:9" x14ac:dyDescent="0.2">
      <c r="B4" s="42" t="s">
        <v>31</v>
      </c>
      <c r="C4" s="46" t="s">
        <v>30</v>
      </c>
      <c r="D4" s="48">
        <v>36526</v>
      </c>
      <c r="E4" s="50">
        <v>0</v>
      </c>
      <c r="F4" s="46" t="s">
        <v>3</v>
      </c>
      <c r="G4" s="44">
        <v>0.1</v>
      </c>
      <c r="H4" s="44" t="s">
        <v>21</v>
      </c>
      <c r="I4" s="46"/>
    </row>
    <row r="5" spans="2:9" ht="15" thickBot="1" x14ac:dyDescent="0.25">
      <c r="B5" s="43"/>
      <c r="C5" s="47"/>
      <c r="D5" s="49"/>
      <c r="E5" s="51"/>
      <c r="F5" s="47"/>
      <c r="G5" s="45"/>
      <c r="H5" s="45"/>
      <c r="I5" s="47"/>
    </row>
    <row r="6" spans="2:9" ht="15" x14ac:dyDescent="0.25">
      <c r="C6" s="2"/>
      <c r="D6" s="2"/>
      <c r="E6" s="2"/>
      <c r="F6" s="2"/>
      <c r="G6" s="2"/>
      <c r="H6" s="2" t="s">
        <v>10</v>
      </c>
    </row>
    <row r="7" spans="2:9" ht="15" x14ac:dyDescent="0.25">
      <c r="C7" s="2" t="s">
        <v>15</v>
      </c>
      <c r="D7" s="2" t="s">
        <v>19</v>
      </c>
      <c r="E7" s="2" t="s">
        <v>5</v>
      </c>
      <c r="F7" s="2" t="s">
        <v>7</v>
      </c>
      <c r="G7" s="2" t="s">
        <v>8</v>
      </c>
      <c r="H7" s="2" t="s">
        <v>11</v>
      </c>
      <c r="I7" s="2" t="s">
        <v>12</v>
      </c>
    </row>
    <row r="8" spans="2:9" ht="15" x14ac:dyDescent="0.25">
      <c r="B8" s="3" t="s">
        <v>4</v>
      </c>
      <c r="C8" s="3" t="s">
        <v>7</v>
      </c>
      <c r="D8" s="3" t="s">
        <v>20</v>
      </c>
      <c r="E8" s="3" t="s">
        <v>6</v>
      </c>
      <c r="F8" s="3" t="s">
        <v>9</v>
      </c>
      <c r="G8" s="3" t="s">
        <v>9</v>
      </c>
      <c r="H8" s="3" t="s">
        <v>7</v>
      </c>
      <c r="I8" s="3" t="s">
        <v>13</v>
      </c>
    </row>
    <row r="10" spans="2:9" x14ac:dyDescent="0.2">
      <c r="B10" s="1" t="s">
        <v>33</v>
      </c>
      <c r="C10" s="5">
        <v>0</v>
      </c>
      <c r="D10" s="6">
        <v>0</v>
      </c>
      <c r="E10" s="7">
        <v>0</v>
      </c>
      <c r="F10" s="8">
        <v>1000000</v>
      </c>
      <c r="G10" s="5">
        <v>0</v>
      </c>
      <c r="H10" s="9">
        <f>F10+G10</f>
        <v>1000000</v>
      </c>
      <c r="I10" s="10">
        <f t="shared" ref="I10:I19" si="0">H10/$H$21</f>
        <v>0.66666666666666663</v>
      </c>
    </row>
    <row r="11" spans="2:9" x14ac:dyDescent="0.2">
      <c r="B11" s="1" t="s">
        <v>18</v>
      </c>
      <c r="C11" s="5">
        <v>0</v>
      </c>
      <c r="D11" s="6">
        <v>0</v>
      </c>
      <c r="E11" s="7">
        <v>0</v>
      </c>
      <c r="F11" s="8">
        <v>149500</v>
      </c>
      <c r="G11" s="5">
        <v>0</v>
      </c>
      <c r="H11" s="9">
        <f t="shared" ref="H11:H19" si="1">F11+G11</f>
        <v>149500</v>
      </c>
      <c r="I11" s="10">
        <f t="shared" si="0"/>
        <v>9.9666666666666667E-2</v>
      </c>
    </row>
    <row r="12" spans="2:9" x14ac:dyDescent="0.2">
      <c r="B12" s="1" t="s">
        <v>17</v>
      </c>
      <c r="C12" s="5">
        <v>0</v>
      </c>
      <c r="D12" s="6">
        <v>0</v>
      </c>
      <c r="E12" s="7">
        <v>0</v>
      </c>
      <c r="F12" s="8">
        <v>350500</v>
      </c>
      <c r="G12" s="5">
        <v>0</v>
      </c>
      <c r="H12" s="9">
        <f t="shared" si="1"/>
        <v>350500</v>
      </c>
      <c r="I12" s="10">
        <f t="shared" si="0"/>
        <v>0.23366666666666666</v>
      </c>
    </row>
    <row r="13" spans="2:9" x14ac:dyDescent="0.2">
      <c r="B13" s="1" t="s">
        <v>34</v>
      </c>
      <c r="C13" s="5">
        <v>0</v>
      </c>
      <c r="D13" s="6">
        <v>0</v>
      </c>
      <c r="E13" s="7">
        <v>0</v>
      </c>
      <c r="F13" s="8">
        <v>0</v>
      </c>
      <c r="G13" s="5">
        <v>0</v>
      </c>
      <c r="H13" s="9">
        <f t="shared" si="1"/>
        <v>0</v>
      </c>
      <c r="I13" s="10">
        <f t="shared" si="0"/>
        <v>0</v>
      </c>
    </row>
    <row r="14" spans="2:9" x14ac:dyDescent="0.2">
      <c r="B14" s="1" t="s">
        <v>35</v>
      </c>
      <c r="C14" s="5">
        <v>0</v>
      </c>
      <c r="D14" s="6">
        <v>0</v>
      </c>
      <c r="E14" s="7">
        <v>0</v>
      </c>
      <c r="F14" s="8">
        <v>0</v>
      </c>
      <c r="G14" s="5">
        <v>0</v>
      </c>
      <c r="H14" s="9">
        <f t="shared" si="1"/>
        <v>0</v>
      </c>
      <c r="I14" s="10">
        <f t="shared" si="0"/>
        <v>0</v>
      </c>
    </row>
    <row r="15" spans="2:9" x14ac:dyDescent="0.2">
      <c r="B15" s="1" t="s">
        <v>39</v>
      </c>
      <c r="C15" s="5">
        <v>0</v>
      </c>
      <c r="D15" s="6">
        <v>0</v>
      </c>
      <c r="E15" s="7">
        <v>0</v>
      </c>
      <c r="F15" s="8">
        <v>0</v>
      </c>
      <c r="G15" s="5">
        <v>0</v>
      </c>
      <c r="H15" s="9">
        <f t="shared" si="1"/>
        <v>0</v>
      </c>
      <c r="I15" s="10">
        <f t="shared" si="0"/>
        <v>0</v>
      </c>
    </row>
    <row r="16" spans="2:9" x14ac:dyDescent="0.2">
      <c r="B16" s="1" t="s">
        <v>36</v>
      </c>
      <c r="C16" s="5">
        <v>0</v>
      </c>
      <c r="D16" s="6">
        <v>0</v>
      </c>
      <c r="E16" s="7">
        <v>0</v>
      </c>
      <c r="F16" s="8">
        <v>0</v>
      </c>
      <c r="G16" s="5">
        <v>0</v>
      </c>
      <c r="H16" s="9">
        <f t="shared" si="1"/>
        <v>0</v>
      </c>
      <c r="I16" s="10">
        <f t="shared" si="0"/>
        <v>0</v>
      </c>
    </row>
    <row r="17" spans="2:9" x14ac:dyDescent="0.2">
      <c r="B17" s="1" t="s">
        <v>37</v>
      </c>
      <c r="C17" s="5">
        <v>0</v>
      </c>
      <c r="D17" s="6">
        <v>0</v>
      </c>
      <c r="E17" s="7">
        <v>0</v>
      </c>
      <c r="F17" s="8">
        <v>0</v>
      </c>
      <c r="G17" s="5">
        <v>0</v>
      </c>
      <c r="H17" s="9">
        <f t="shared" si="1"/>
        <v>0</v>
      </c>
      <c r="I17" s="10">
        <f t="shared" si="0"/>
        <v>0</v>
      </c>
    </row>
    <row r="18" spans="2:9" x14ac:dyDescent="0.2">
      <c r="B18" s="1" t="s">
        <v>38</v>
      </c>
      <c r="C18" s="5">
        <v>0</v>
      </c>
      <c r="D18" s="6">
        <v>0</v>
      </c>
      <c r="E18" s="7">
        <v>0</v>
      </c>
      <c r="F18" s="8">
        <v>0</v>
      </c>
      <c r="G18" s="5">
        <v>0</v>
      </c>
      <c r="H18" s="9">
        <f t="shared" si="1"/>
        <v>0</v>
      </c>
      <c r="I18" s="10">
        <f t="shared" si="0"/>
        <v>0</v>
      </c>
    </row>
    <row r="19" spans="2:9" ht="16.5" x14ac:dyDescent="0.35">
      <c r="C19" s="11">
        <v>0</v>
      </c>
      <c r="D19" s="12">
        <v>0</v>
      </c>
      <c r="E19" s="13">
        <v>0</v>
      </c>
      <c r="F19" s="14">
        <v>0</v>
      </c>
      <c r="G19" s="11">
        <v>0</v>
      </c>
      <c r="H19" s="15">
        <f t="shared" si="1"/>
        <v>0</v>
      </c>
      <c r="I19" s="16">
        <f t="shared" si="0"/>
        <v>0</v>
      </c>
    </row>
    <row r="20" spans="2:9" x14ac:dyDescent="0.2">
      <c r="B20" s="1" t="s">
        <v>14</v>
      </c>
      <c r="F20" s="8"/>
    </row>
    <row r="21" spans="2:9" ht="15.75" thickBot="1" x14ac:dyDescent="0.3">
      <c r="B21" s="2" t="s">
        <v>22</v>
      </c>
      <c r="C21" s="17">
        <f>SUM(C10:C20)</f>
        <v>0</v>
      </c>
      <c r="D21" s="17">
        <f>SUM(D10:D19)</f>
        <v>0</v>
      </c>
      <c r="E21" s="18">
        <f>SUM(E10:E20)</f>
        <v>0</v>
      </c>
      <c r="F21" s="19">
        <f>SUM(F10:F19)</f>
        <v>1500000</v>
      </c>
      <c r="G21" s="19">
        <f>SUM(G10:G19)</f>
        <v>0</v>
      </c>
      <c r="H21" s="19">
        <f>SUM(H10:H19)</f>
        <v>1500000</v>
      </c>
      <c r="I21" s="20">
        <f>SUM(I10:I19)</f>
        <v>1</v>
      </c>
    </row>
    <row r="22" spans="2:9" ht="15" thickTop="1" x14ac:dyDescent="0.2">
      <c r="F22" s="8"/>
    </row>
    <row r="23" spans="2:9" ht="15" x14ac:dyDescent="0.25">
      <c r="B23" s="21" t="s">
        <v>28</v>
      </c>
      <c r="C23" s="4">
        <f>F21*G4</f>
        <v>150000</v>
      </c>
      <c r="F23" s="8"/>
    </row>
    <row r="24" spans="2:9" ht="15" x14ac:dyDescent="0.25">
      <c r="B24" s="21" t="s">
        <v>29</v>
      </c>
      <c r="C24" s="4">
        <f>F21*G4</f>
        <v>150000</v>
      </c>
      <c r="F24" s="8"/>
    </row>
    <row r="25" spans="2:9" x14ac:dyDescent="0.2">
      <c r="F25" s="8"/>
    </row>
    <row r="26" spans="2:9" x14ac:dyDescent="0.2">
      <c r="F26" s="8"/>
    </row>
    <row r="27" spans="2:9" x14ac:dyDescent="0.2">
      <c r="F27" s="8"/>
    </row>
    <row r="28" spans="2:9" x14ac:dyDescent="0.2">
      <c r="F28" s="8"/>
    </row>
    <row r="29" spans="2:9" x14ac:dyDescent="0.2">
      <c r="F29" s="8"/>
    </row>
    <row r="30" spans="2:9" x14ac:dyDescent="0.2">
      <c r="F30" s="8"/>
    </row>
    <row r="31" spans="2:9" x14ac:dyDescent="0.2">
      <c r="F31" s="8"/>
    </row>
    <row r="32" spans="2:9" x14ac:dyDescent="0.2">
      <c r="F32" s="8"/>
    </row>
    <row r="33" spans="6:6" x14ac:dyDescent="0.2">
      <c r="F33" s="8"/>
    </row>
    <row r="34" spans="6:6" x14ac:dyDescent="0.2">
      <c r="F34" s="8"/>
    </row>
  </sheetData>
  <mergeCells count="9">
    <mergeCell ref="B2:B3"/>
    <mergeCell ref="G4:G5"/>
    <mergeCell ref="H4:H5"/>
    <mergeCell ref="I4:I5"/>
    <mergeCell ref="B4:B5"/>
    <mergeCell ref="C4:C5"/>
    <mergeCell ref="D4:D5"/>
    <mergeCell ref="E4:E5"/>
    <mergeCell ref="F4:F5"/>
  </mergeCells>
  <printOptions horizontalCentered="1"/>
  <pageMargins left="0.75" right="0.75" top="1.3" bottom="0.75" header="0.5" footer="0.5"/>
  <pageSetup orientation="landscape" horizontalDpi="300" r:id="rId1"/>
  <headerFooter alignWithMargins="0">
    <oddHeader>&amp;C&amp;"Arial,Bold"&amp;14Photofete, Inc.&amp;"Arial,Regular"&amp;10
&amp;"Arial,Bold"&amp;12Capitalization Table&amp;"Arial,Regular"&amp;10
&amp;"Arial,Bold"&amp;11Shareholders and Fully Diluted Shares Outstanding&amp;"Arial,Regular"&amp;10
&amp;"Arial,Bold"&amp;D</oddHeader>
    <oddFooter>&amp;L&amp;"Arial,Bold"&amp;8Confidential&amp;R&amp;"Arial,Bold"&amp;8Page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opLeftCell="A11" zoomScale="75" workbookViewId="0">
      <selection activeCell="J22" sqref="J22"/>
    </sheetView>
  </sheetViews>
  <sheetFormatPr defaultColWidth="6.7109375" defaultRowHeight="14.25" x14ac:dyDescent="0.2"/>
  <cols>
    <col min="1" max="1" width="3" style="1" customWidth="1"/>
    <col min="2" max="2" width="37.5703125" style="1" customWidth="1"/>
    <col min="3" max="3" width="12" style="1" customWidth="1"/>
    <col min="4" max="4" width="12.85546875" style="1" customWidth="1"/>
    <col min="5" max="16384" width="6.7109375" style="1"/>
  </cols>
  <sheetData>
    <row r="2" spans="2:4" ht="14.25" customHeight="1" x14ac:dyDescent="0.25">
      <c r="C2" s="2" t="s">
        <v>10</v>
      </c>
    </row>
    <row r="3" spans="2:4" ht="15" customHeight="1" x14ac:dyDescent="0.25">
      <c r="C3" s="2" t="s">
        <v>11</v>
      </c>
      <c r="D3" s="2" t="s">
        <v>12</v>
      </c>
    </row>
    <row r="4" spans="2:4" ht="15" x14ac:dyDescent="0.25">
      <c r="C4" s="3" t="s">
        <v>7</v>
      </c>
      <c r="D4" s="3" t="s">
        <v>13</v>
      </c>
    </row>
    <row r="5" spans="2:4" ht="15" customHeight="1" x14ac:dyDescent="0.25">
      <c r="B5" s="41" t="s">
        <v>4</v>
      </c>
    </row>
    <row r="6" spans="2:4" x14ac:dyDescent="0.2">
      <c r="B6" s="1" t="str">
        <f>Initial!B10</f>
        <v>Jennifer Binder</v>
      </c>
      <c r="C6" s="9">
        <f>'No disc'!H10</f>
        <v>1000000</v>
      </c>
      <c r="D6" s="10">
        <f>'No disc'!I10</f>
        <v>0.39215686274509803</v>
      </c>
    </row>
    <row r="7" spans="2:4" x14ac:dyDescent="0.2">
      <c r="B7" s="1" t="str">
        <f>Initial!B11</f>
        <v>CEO Option Pool</v>
      </c>
      <c r="C7" s="9">
        <f>'No disc'!H11</f>
        <v>149500</v>
      </c>
      <c r="D7" s="10">
        <f>'No disc'!I11</f>
        <v>5.8627450980392154E-2</v>
      </c>
    </row>
    <row r="8" spans="2:4" x14ac:dyDescent="0.2">
      <c r="B8" s="1" t="str">
        <f>Initial!B12</f>
        <v>Employee Option Pool</v>
      </c>
      <c r="C8" s="9">
        <f>'No disc'!H12</f>
        <v>350500</v>
      </c>
      <c r="D8" s="10">
        <f>'No disc'!I12</f>
        <v>0.13745098039215686</v>
      </c>
    </row>
    <row r="9" spans="2:4" x14ac:dyDescent="0.2">
      <c r="B9" s="1" t="s">
        <v>34</v>
      </c>
      <c r="C9" s="9">
        <f>'No disc'!H13</f>
        <v>224999.99999999994</v>
      </c>
      <c r="D9" s="10">
        <f>'No disc'!I13</f>
        <v>8.8235294117647037E-2</v>
      </c>
    </row>
    <row r="10" spans="2:4" x14ac:dyDescent="0.2">
      <c r="B10" s="1" t="s">
        <v>35</v>
      </c>
      <c r="C10" s="9">
        <f>'No disc'!H14</f>
        <v>179999.99999999994</v>
      </c>
      <c r="D10" s="10">
        <f>'No disc'!I14</f>
        <v>7.0588235294117618E-2</v>
      </c>
    </row>
    <row r="11" spans="2:4" x14ac:dyDescent="0.2">
      <c r="B11" s="1" t="s">
        <v>39</v>
      </c>
      <c r="C11" s="9">
        <f>'No disc'!H15</f>
        <v>224999.99999999994</v>
      </c>
      <c r="D11" s="10">
        <f>'No disc'!I15</f>
        <v>8.8235294117647037E-2</v>
      </c>
    </row>
    <row r="12" spans="2:4" x14ac:dyDescent="0.2">
      <c r="B12" s="1" t="s">
        <v>36</v>
      </c>
      <c r="C12" s="9">
        <f>'No disc'!H16</f>
        <v>179999.99999999994</v>
      </c>
      <c r="D12" s="10">
        <f>'No disc'!I16</f>
        <v>7.0588235294117618E-2</v>
      </c>
    </row>
    <row r="13" spans="2:4" x14ac:dyDescent="0.2">
      <c r="B13" s="1" t="s">
        <v>37</v>
      </c>
      <c r="C13" s="9">
        <f>'No disc'!H17</f>
        <v>179999.99999999994</v>
      </c>
      <c r="D13" s="10">
        <f>'No disc'!I17</f>
        <v>7.0588235294117618E-2</v>
      </c>
    </row>
    <row r="14" spans="2:4" x14ac:dyDescent="0.2">
      <c r="B14" s="1" t="s">
        <v>38</v>
      </c>
      <c r="C14" s="9">
        <f>'No disc'!H18</f>
        <v>59999.999999999985</v>
      </c>
      <c r="D14" s="10">
        <f>'No disc'!I18</f>
        <v>2.3529411764705875E-2</v>
      </c>
    </row>
    <row r="15" spans="2:4" ht="16.5" x14ac:dyDescent="0.35">
      <c r="B15" s="1" t="s">
        <v>14</v>
      </c>
      <c r="C15" s="15">
        <f>'No disc'!H19</f>
        <v>0</v>
      </c>
      <c r="D15" s="16">
        <f>'No disc'!I19</f>
        <v>0</v>
      </c>
    </row>
    <row r="17" spans="2:4" ht="16.5" x14ac:dyDescent="0.35">
      <c r="B17" s="2" t="s">
        <v>22</v>
      </c>
      <c r="C17" s="37">
        <f>SUM(C6:C15)</f>
        <v>2550000</v>
      </c>
      <c r="D17" s="38">
        <f>SUM(D6:D15)</f>
        <v>1</v>
      </c>
    </row>
    <row r="18" spans="2:4" ht="16.5" x14ac:dyDescent="0.35">
      <c r="B18" s="2"/>
      <c r="C18" s="37"/>
      <c r="D18" s="38"/>
    </row>
    <row r="20" spans="2:4" ht="15" x14ac:dyDescent="0.25">
      <c r="C20" s="2" t="s">
        <v>10</v>
      </c>
    </row>
    <row r="21" spans="2:4" ht="15" x14ac:dyDescent="0.25">
      <c r="C21" s="2" t="s">
        <v>11</v>
      </c>
      <c r="D21" s="2" t="s">
        <v>12</v>
      </c>
    </row>
    <row r="22" spans="2:4" ht="15" x14ac:dyDescent="0.25">
      <c r="B22" s="41" t="s">
        <v>4</v>
      </c>
      <c r="C22" s="3" t="s">
        <v>7</v>
      </c>
      <c r="D22" s="3" t="s">
        <v>13</v>
      </c>
    </row>
    <row r="23" spans="2:4" x14ac:dyDescent="0.2">
      <c r="B23" s="1" t="s">
        <v>33</v>
      </c>
      <c r="C23" s="8">
        <f>Initial!H10</f>
        <v>1000000</v>
      </c>
      <c r="D23" s="35">
        <f>Initial!I10</f>
        <v>0.66666666666666663</v>
      </c>
    </row>
    <row r="24" spans="2:4" x14ac:dyDescent="0.2">
      <c r="B24" s="1" t="s">
        <v>18</v>
      </c>
      <c r="C24" s="8">
        <f>Initial!H11</f>
        <v>149500</v>
      </c>
      <c r="D24" s="35">
        <f>Initial!I11</f>
        <v>9.9666666666666667E-2</v>
      </c>
    </row>
    <row r="25" spans="2:4" x14ac:dyDescent="0.2">
      <c r="B25" s="1" t="s">
        <v>17</v>
      </c>
      <c r="C25" s="8">
        <f>Initial!H12</f>
        <v>350500</v>
      </c>
      <c r="D25" s="35">
        <f>Initial!I12</f>
        <v>0.23366666666666666</v>
      </c>
    </row>
    <row r="26" spans="2:4" x14ac:dyDescent="0.2">
      <c r="B26" s="1" t="s">
        <v>34</v>
      </c>
      <c r="C26" s="9">
        <f>Initial!H13</f>
        <v>0</v>
      </c>
      <c r="D26" s="35">
        <f>Initial!I13</f>
        <v>0</v>
      </c>
    </row>
    <row r="27" spans="2:4" x14ac:dyDescent="0.2">
      <c r="B27" s="1" t="s">
        <v>35</v>
      </c>
      <c r="C27" s="9">
        <f>Initial!H14</f>
        <v>0</v>
      </c>
      <c r="D27" s="35">
        <f>Initial!I14</f>
        <v>0</v>
      </c>
    </row>
    <row r="28" spans="2:4" x14ac:dyDescent="0.2">
      <c r="B28" s="1" t="s">
        <v>39</v>
      </c>
      <c r="C28" s="9">
        <f>Initial!H15</f>
        <v>0</v>
      </c>
      <c r="D28" s="35">
        <f>Initial!I15</f>
        <v>0</v>
      </c>
    </row>
    <row r="29" spans="2:4" x14ac:dyDescent="0.2">
      <c r="B29" s="1" t="s">
        <v>36</v>
      </c>
      <c r="C29" s="9">
        <f>Initial!H16</f>
        <v>0</v>
      </c>
      <c r="D29" s="35">
        <f>Initial!I16</f>
        <v>0</v>
      </c>
    </row>
    <row r="30" spans="2:4" x14ac:dyDescent="0.2">
      <c r="B30" s="1" t="s">
        <v>37</v>
      </c>
      <c r="C30" s="9">
        <f>Initial!H17</f>
        <v>0</v>
      </c>
      <c r="D30" s="35">
        <f>Initial!I17</f>
        <v>0</v>
      </c>
    </row>
    <row r="31" spans="2:4" ht="16.5" x14ac:dyDescent="0.35">
      <c r="B31" s="1" t="s">
        <v>38</v>
      </c>
      <c r="C31" s="15">
        <f>Initial!H18</f>
        <v>0</v>
      </c>
      <c r="D31" s="36">
        <f>Initial!I18</f>
        <v>0</v>
      </c>
    </row>
    <row r="32" spans="2:4" x14ac:dyDescent="0.2">
      <c r="D32" s="35"/>
    </row>
    <row r="33" spans="2:4" ht="15" x14ac:dyDescent="0.25">
      <c r="B33" s="2" t="s">
        <v>22</v>
      </c>
      <c r="C33" s="40">
        <f>Initial!H21</f>
        <v>1500000</v>
      </c>
      <c r="D33" s="39">
        <f>Initial!I21</f>
        <v>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opLeftCell="B1" zoomScale="60" zoomScaleNormal="60" workbookViewId="0">
      <selection activeCell="I7" sqref="I7:I8"/>
    </sheetView>
  </sheetViews>
  <sheetFormatPr defaultColWidth="6.7109375" defaultRowHeight="14.25" x14ac:dyDescent="0.2"/>
  <cols>
    <col min="1" max="1" width="3" style="1" customWidth="1"/>
    <col min="2" max="2" width="37.5703125" style="1" customWidth="1"/>
    <col min="3" max="3" width="19" style="1" customWidth="1"/>
    <col min="4" max="4" width="15.140625" style="1" customWidth="1"/>
    <col min="5" max="5" width="14.28515625" style="1" customWidth="1"/>
    <col min="6" max="6" width="12" style="1" customWidth="1"/>
    <col min="7" max="7" width="12.7109375" style="1" customWidth="1"/>
    <col min="8" max="8" width="12" style="1" customWidth="1"/>
    <col min="9" max="9" width="12.85546875" style="1" customWidth="1"/>
    <col min="10" max="12" width="6.7109375" style="1" customWidth="1"/>
    <col min="13" max="13" width="14.42578125" style="1" customWidth="1"/>
    <col min="14" max="16384" width="6.7109375" style="1"/>
  </cols>
  <sheetData>
    <row r="1" spans="2:13" ht="15" thickBot="1" x14ac:dyDescent="0.25"/>
    <row r="2" spans="2:13" ht="15" x14ac:dyDescent="0.25">
      <c r="B2" s="42" t="s">
        <v>32</v>
      </c>
      <c r="C2" s="27"/>
      <c r="D2" s="27"/>
      <c r="E2" s="27"/>
      <c r="F2" s="27"/>
      <c r="G2" s="28" t="s">
        <v>24</v>
      </c>
      <c r="H2" s="28"/>
      <c r="I2" s="29"/>
    </row>
    <row r="3" spans="2:13" ht="15.75" thickBot="1" x14ac:dyDescent="0.3">
      <c r="B3" s="43"/>
      <c r="C3" s="30" t="s">
        <v>2</v>
      </c>
      <c r="D3" s="30" t="s">
        <v>23</v>
      </c>
      <c r="E3" s="30" t="s">
        <v>0</v>
      </c>
      <c r="F3" s="30" t="s">
        <v>1</v>
      </c>
      <c r="G3" s="30" t="s">
        <v>25</v>
      </c>
      <c r="H3" s="30"/>
      <c r="I3" s="31"/>
    </row>
    <row r="4" spans="2:13" x14ac:dyDescent="0.2">
      <c r="B4" s="42" t="s">
        <v>31</v>
      </c>
      <c r="C4" s="52" t="s">
        <v>16</v>
      </c>
      <c r="D4" s="54">
        <v>36965</v>
      </c>
      <c r="E4" s="56">
        <v>340000</v>
      </c>
      <c r="F4" s="52" t="s">
        <v>3</v>
      </c>
      <c r="G4" s="58">
        <v>0.66666666666666685</v>
      </c>
      <c r="H4" s="60" t="s">
        <v>21</v>
      </c>
      <c r="I4" s="46"/>
    </row>
    <row r="5" spans="2:13" ht="15" thickBot="1" x14ac:dyDescent="0.25">
      <c r="B5" s="43"/>
      <c r="C5" s="53"/>
      <c r="D5" s="55"/>
      <c r="E5" s="57"/>
      <c r="F5" s="53"/>
      <c r="G5" s="59"/>
      <c r="H5" s="61"/>
      <c r="I5" s="47"/>
    </row>
    <row r="6" spans="2:13" ht="15" x14ac:dyDescent="0.25">
      <c r="C6" s="2"/>
      <c r="D6" s="2"/>
      <c r="E6" s="2" t="s">
        <v>42</v>
      </c>
      <c r="F6" s="2"/>
      <c r="G6" s="2"/>
      <c r="H6" s="2" t="s">
        <v>10</v>
      </c>
    </row>
    <row r="7" spans="2:13" ht="15" x14ac:dyDescent="0.25">
      <c r="C7" s="2" t="s">
        <v>15</v>
      </c>
      <c r="D7" s="2" t="s">
        <v>40</v>
      </c>
      <c r="E7" s="2" t="s">
        <v>5</v>
      </c>
      <c r="F7" s="2" t="s">
        <v>7</v>
      </c>
      <c r="G7" s="2" t="s">
        <v>8</v>
      </c>
      <c r="H7" s="2" t="s">
        <v>11</v>
      </c>
      <c r="I7" s="2" t="s">
        <v>12</v>
      </c>
    </row>
    <row r="8" spans="2:13" ht="15" x14ac:dyDescent="0.25">
      <c r="B8" s="3" t="s">
        <v>4</v>
      </c>
      <c r="C8" s="3" t="s">
        <v>7</v>
      </c>
      <c r="D8" s="3" t="s">
        <v>41</v>
      </c>
      <c r="E8" s="3" t="s">
        <v>6</v>
      </c>
      <c r="F8" s="3" t="s">
        <v>9</v>
      </c>
      <c r="G8" s="3" t="s">
        <v>9</v>
      </c>
      <c r="H8" s="3" t="s">
        <v>7</v>
      </c>
      <c r="I8" s="3" t="s">
        <v>13</v>
      </c>
      <c r="M8" s="9">
        <f>SUM(F13:F18)</f>
        <v>1049999.9999999998</v>
      </c>
    </row>
    <row r="9" spans="2:13" x14ac:dyDescent="0.2">
      <c r="M9" s="10">
        <f>M8/H21</f>
        <v>0.41176470588235287</v>
      </c>
    </row>
    <row r="10" spans="2:13" x14ac:dyDescent="0.2">
      <c r="B10" s="1" t="str">
        <f>Initial!B10</f>
        <v>Jennifer Binder</v>
      </c>
      <c r="C10" s="8">
        <f>Initial!H10</f>
        <v>1000000</v>
      </c>
      <c r="D10" s="6">
        <f>Initial!D10+Initial!E10</f>
        <v>0</v>
      </c>
      <c r="E10" s="6"/>
      <c r="F10" s="8">
        <f>E10/$G$4</f>
        <v>0</v>
      </c>
      <c r="G10" s="5">
        <v>0</v>
      </c>
      <c r="H10" s="9">
        <f>+C10+F10+G10</f>
        <v>1000000</v>
      </c>
      <c r="I10" s="10">
        <f t="shared" ref="I10:I19" si="0">H10/$H$21</f>
        <v>0.39215686274509803</v>
      </c>
    </row>
    <row r="11" spans="2:13" x14ac:dyDescent="0.2">
      <c r="B11" s="1" t="str">
        <f>Initial!B11</f>
        <v>CEO Option Pool</v>
      </c>
      <c r="C11" s="8">
        <f>Initial!H11</f>
        <v>149500</v>
      </c>
      <c r="D11" s="6">
        <f>Initial!D11+Initial!E11</f>
        <v>0</v>
      </c>
      <c r="E11" s="6"/>
      <c r="F11" s="8">
        <f>E11/$G$4</f>
        <v>0</v>
      </c>
      <c r="G11" s="5"/>
      <c r="H11" s="9">
        <f>+C11+F11+G11</f>
        <v>149500</v>
      </c>
      <c r="I11" s="10">
        <f t="shared" si="0"/>
        <v>5.8627450980392154E-2</v>
      </c>
    </row>
    <row r="12" spans="2:13" x14ac:dyDescent="0.2">
      <c r="B12" s="1" t="str">
        <f>Initial!B12</f>
        <v>Employee Option Pool</v>
      </c>
      <c r="C12" s="8">
        <f>Initial!H12</f>
        <v>350500</v>
      </c>
      <c r="D12" s="6">
        <f>Initial!D12+Initial!E12</f>
        <v>0</v>
      </c>
      <c r="E12" s="6"/>
      <c r="F12" s="8">
        <f>E12/$G$4</f>
        <v>0</v>
      </c>
      <c r="G12" s="5"/>
      <c r="H12" s="9">
        <f>+C12+F12+G12</f>
        <v>350500</v>
      </c>
      <c r="I12" s="10">
        <f t="shared" si="0"/>
        <v>0.13745098039215686</v>
      </c>
    </row>
    <row r="13" spans="2:13" x14ac:dyDescent="0.2">
      <c r="B13" s="1" t="s">
        <v>34</v>
      </c>
      <c r="C13" s="8">
        <f>Initial!H13</f>
        <v>0</v>
      </c>
      <c r="D13" s="6">
        <v>120000</v>
      </c>
      <c r="E13" s="6">
        <v>30000</v>
      </c>
      <c r="F13" s="8">
        <f>(D13+E13)/($G$4)</f>
        <v>224999.99999999994</v>
      </c>
      <c r="G13" s="5">
        <v>0</v>
      </c>
      <c r="H13" s="9">
        <f t="shared" ref="H13:H19" si="1">+C13+F13+G13</f>
        <v>224999.99999999994</v>
      </c>
      <c r="I13" s="10">
        <f t="shared" si="0"/>
        <v>8.8235294117647037E-2</v>
      </c>
    </row>
    <row r="14" spans="2:13" x14ac:dyDescent="0.2">
      <c r="B14" s="1" t="s">
        <v>35</v>
      </c>
      <c r="C14" s="8">
        <f>Initial!H14</f>
        <v>0</v>
      </c>
      <c r="D14" s="6">
        <v>60000</v>
      </c>
      <c r="E14" s="6">
        <v>60000</v>
      </c>
      <c r="F14" s="8">
        <f>(D14+E14)/($G$4)</f>
        <v>179999.99999999994</v>
      </c>
      <c r="G14" s="5">
        <v>0</v>
      </c>
      <c r="H14" s="9">
        <f t="shared" si="1"/>
        <v>179999.99999999994</v>
      </c>
      <c r="I14" s="10">
        <f t="shared" si="0"/>
        <v>7.0588235294117618E-2</v>
      </c>
    </row>
    <row r="15" spans="2:13" x14ac:dyDescent="0.2">
      <c r="B15" s="1" t="s">
        <v>39</v>
      </c>
      <c r="C15" s="8">
        <f>Initial!H15</f>
        <v>0</v>
      </c>
      <c r="D15" s="6">
        <v>60000</v>
      </c>
      <c r="E15" s="6">
        <v>90000</v>
      </c>
      <c r="F15" s="8">
        <f>(D15+E15)/($G$4)</f>
        <v>224999.99999999994</v>
      </c>
      <c r="G15" s="5">
        <v>0</v>
      </c>
      <c r="H15" s="9">
        <f t="shared" si="1"/>
        <v>224999.99999999994</v>
      </c>
      <c r="I15" s="10">
        <f t="shared" si="0"/>
        <v>8.8235294117647037E-2</v>
      </c>
    </row>
    <row r="16" spans="2:13" x14ac:dyDescent="0.2">
      <c r="B16" s="1" t="s">
        <v>36</v>
      </c>
      <c r="C16" s="8">
        <f>Initial!H16</f>
        <v>0</v>
      </c>
      <c r="D16" s="6">
        <v>60000</v>
      </c>
      <c r="E16" s="6">
        <v>60000</v>
      </c>
      <c r="F16" s="8">
        <f>(D16+E16)/($G$4)</f>
        <v>179999.99999999994</v>
      </c>
      <c r="G16" s="5">
        <v>0</v>
      </c>
      <c r="H16" s="9">
        <f t="shared" si="1"/>
        <v>179999.99999999994</v>
      </c>
      <c r="I16" s="10">
        <f t="shared" si="0"/>
        <v>7.0588235294117618E-2</v>
      </c>
    </row>
    <row r="17" spans="2:9" x14ac:dyDescent="0.2">
      <c r="B17" s="1" t="s">
        <v>37</v>
      </c>
      <c r="C17" s="8">
        <f>Initial!H17</f>
        <v>0</v>
      </c>
      <c r="D17" s="6">
        <v>60000</v>
      </c>
      <c r="E17" s="6">
        <v>60000</v>
      </c>
      <c r="F17" s="8">
        <f>(D17+E17)/($G$4)</f>
        <v>179999.99999999994</v>
      </c>
      <c r="G17" s="5">
        <v>0</v>
      </c>
      <c r="H17" s="9">
        <f t="shared" si="1"/>
        <v>179999.99999999994</v>
      </c>
      <c r="I17" s="10">
        <f t="shared" si="0"/>
        <v>7.0588235294117618E-2</v>
      </c>
    </row>
    <row r="18" spans="2:9" x14ac:dyDescent="0.2">
      <c r="B18" s="1" t="s">
        <v>38</v>
      </c>
      <c r="C18" s="8">
        <f>Initial!H18</f>
        <v>0</v>
      </c>
      <c r="D18" s="6">
        <f>Initial!D27+Initial!E27</f>
        <v>0</v>
      </c>
      <c r="E18" s="6">
        <v>40000</v>
      </c>
      <c r="F18" s="33">
        <f>E18/$G$4</f>
        <v>59999.999999999985</v>
      </c>
      <c r="G18" s="5">
        <v>0</v>
      </c>
      <c r="H18" s="9">
        <f t="shared" si="1"/>
        <v>59999.999999999985</v>
      </c>
      <c r="I18" s="10">
        <f t="shared" si="0"/>
        <v>2.3529411764705875E-2</v>
      </c>
    </row>
    <row r="19" spans="2:9" ht="16.5" x14ac:dyDescent="0.35">
      <c r="B19" s="1" t="s">
        <v>14</v>
      </c>
      <c r="C19" s="11">
        <v>0</v>
      </c>
      <c r="D19" s="12">
        <f>Initial!D28+Initial!E28</f>
        <v>0</v>
      </c>
      <c r="E19" s="25">
        <v>0</v>
      </c>
      <c r="F19" s="14">
        <f>E19/$G$4</f>
        <v>0</v>
      </c>
      <c r="G19" s="11">
        <v>0</v>
      </c>
      <c r="H19" s="15">
        <f t="shared" si="1"/>
        <v>0</v>
      </c>
      <c r="I19" s="16">
        <f t="shared" si="0"/>
        <v>0</v>
      </c>
    </row>
    <row r="21" spans="2:9" ht="15.75" thickBot="1" x14ac:dyDescent="0.3">
      <c r="B21" s="2" t="s">
        <v>22</v>
      </c>
      <c r="C21" s="22">
        <f t="shared" ref="C21:I21" si="2">SUM(C10:C19)</f>
        <v>1500000</v>
      </c>
      <c r="D21" s="23">
        <f t="shared" si="2"/>
        <v>360000</v>
      </c>
      <c r="E21" s="23">
        <f t="shared" si="2"/>
        <v>340000</v>
      </c>
      <c r="F21" s="22">
        <f t="shared" si="2"/>
        <v>1049999.9999999998</v>
      </c>
      <c r="G21" s="22">
        <f t="shared" si="2"/>
        <v>0</v>
      </c>
      <c r="H21" s="22">
        <f t="shared" si="2"/>
        <v>2550000</v>
      </c>
      <c r="I21" s="24">
        <f t="shared" si="2"/>
        <v>1</v>
      </c>
    </row>
    <row r="22" spans="2:9" ht="15" thickTop="1" x14ac:dyDescent="0.2"/>
    <row r="23" spans="2:9" ht="15" x14ac:dyDescent="0.25">
      <c r="B23" s="21" t="s">
        <v>28</v>
      </c>
      <c r="C23" s="34">
        <f>(D21+E21)/(M9)-(D21+E21)</f>
        <v>1000000.0000000002</v>
      </c>
      <c r="D23" s="32"/>
    </row>
    <row r="24" spans="2:9" ht="15" x14ac:dyDescent="0.25">
      <c r="B24" s="21" t="s">
        <v>29</v>
      </c>
      <c r="C24" s="26">
        <f>H21*G4</f>
        <v>1700000.0000000005</v>
      </c>
    </row>
    <row r="25" spans="2:9" x14ac:dyDescent="0.2">
      <c r="F25" s="9"/>
    </row>
    <row r="26" spans="2:9" x14ac:dyDescent="0.2">
      <c r="F26" s="9"/>
    </row>
  </sheetData>
  <mergeCells count="9">
    <mergeCell ref="B2:B3"/>
    <mergeCell ref="B4:B5"/>
    <mergeCell ref="C4:C5"/>
    <mergeCell ref="D4:D5"/>
    <mergeCell ref="I4:I5"/>
    <mergeCell ref="E4:E5"/>
    <mergeCell ref="F4:F5"/>
    <mergeCell ref="G4:G5"/>
    <mergeCell ref="H4:H5"/>
  </mergeCells>
  <pageMargins left="0.75" right="0.75" top="1" bottom="1" header="0.5" footer="0.5"/>
  <pageSetup scale="59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Initial</vt:lpstr>
      <vt:lpstr>Sheet1</vt:lpstr>
      <vt:lpstr>No disc</vt:lpstr>
      <vt:lpstr>Initial!Print_Area</vt:lpstr>
      <vt:lpstr>'No disc'!Print_Area</vt:lpstr>
    </vt:vector>
  </TitlesOfParts>
  <Company>Wincrest Ventures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</dc:creator>
  <cp:lastModifiedBy>Jan Havlíček</cp:lastModifiedBy>
  <cp:lastPrinted>2001-02-21T15:15:29Z</cp:lastPrinted>
  <dcterms:created xsi:type="dcterms:W3CDTF">1999-09-16T22:04:22Z</dcterms:created>
  <dcterms:modified xsi:type="dcterms:W3CDTF">2023-09-10T15:26:27Z</dcterms:modified>
</cp:coreProperties>
</file>