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331935-5238-4232-917F-58E52DA576FF}" xr6:coauthVersionLast="47" xr6:coauthVersionMax="47" xr10:uidLastSave="{00000000-0000-0000-0000-000000000000}"/>
  <bookViews>
    <workbookView xWindow="-120" yWindow="-120" windowWidth="38640" windowHeight="15720" activeTab="1"/>
  </bookViews>
  <sheets>
    <sheet name="WEEKEND" sheetId="11" r:id="rId1"/>
    <sheet name="DAILY" sheetId="9" r:id="rId2"/>
  </sheets>
  <externalReferences>
    <externalReference r:id="rId3"/>
  </externalReferences>
  <definedNames>
    <definedName name="_xlnm.Print_Area" localSheetId="1">DAILY!$A$1:$V$76</definedName>
    <definedName name="_xlnm.Print_Area" localSheetId="0">WEEKEND!$A$1:$L$54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9" l="1"/>
  <c r="P1" i="9"/>
  <c r="T1" i="9"/>
  <c r="B2" i="9"/>
  <c r="P2" i="9"/>
  <c r="T2" i="9"/>
  <c r="AG2" i="9"/>
  <c r="AH2" i="9"/>
  <c r="AJ2" i="9"/>
  <c r="AK2" i="9"/>
  <c r="K3" i="9"/>
  <c r="L3" i="9"/>
  <c r="P3" i="9"/>
  <c r="T3" i="9"/>
  <c r="Z3" i="9"/>
  <c r="AD3" i="9"/>
  <c r="AG3" i="9"/>
  <c r="AJ3" i="9"/>
  <c r="D4" i="9"/>
  <c r="M4" i="9"/>
  <c r="Z4" i="9"/>
  <c r="AD4" i="9"/>
  <c r="AG4" i="9"/>
  <c r="AJ4" i="9"/>
  <c r="M5" i="9"/>
  <c r="Z5" i="9"/>
  <c r="AD5" i="9"/>
  <c r="AG5" i="9"/>
  <c r="AJ5" i="9"/>
  <c r="K6" i="9"/>
  <c r="L6" i="9"/>
  <c r="M6" i="9"/>
  <c r="Z6" i="9"/>
  <c r="AD6" i="9"/>
  <c r="AG6" i="9"/>
  <c r="AJ6" i="9"/>
  <c r="Z7" i="9"/>
  <c r="AD7" i="9"/>
  <c r="AJ7" i="9"/>
  <c r="Z8" i="9"/>
  <c r="AD8" i="9"/>
  <c r="AJ8" i="9"/>
  <c r="Z9" i="9"/>
  <c r="AD9" i="9"/>
  <c r="AJ9" i="9"/>
  <c r="Z10" i="9"/>
  <c r="AD10" i="9"/>
  <c r="AJ10" i="9"/>
  <c r="Z11" i="9"/>
  <c r="AD11" i="9"/>
  <c r="AJ11" i="9"/>
  <c r="B12" i="9"/>
  <c r="Z12" i="9"/>
  <c r="AD12" i="9"/>
  <c r="AJ12" i="9"/>
  <c r="Z13" i="9"/>
  <c r="AD13" i="9"/>
  <c r="AJ13" i="9"/>
  <c r="E14" i="9"/>
  <c r="Z14" i="9"/>
  <c r="AD14" i="9"/>
  <c r="AJ14" i="9"/>
  <c r="F15" i="9"/>
  <c r="Z15" i="9"/>
  <c r="AD15" i="9"/>
  <c r="AJ15" i="9"/>
  <c r="Z16" i="9"/>
  <c r="AD16" i="9"/>
  <c r="AJ16" i="9"/>
  <c r="Z17" i="9"/>
  <c r="AD17" i="9"/>
  <c r="AJ17" i="9"/>
  <c r="Z18" i="9"/>
  <c r="AD18" i="9"/>
  <c r="AJ18" i="9"/>
  <c r="Z19" i="9"/>
  <c r="AD19" i="9"/>
  <c r="AJ19" i="9"/>
  <c r="Z20" i="9"/>
  <c r="AD20" i="9"/>
  <c r="AJ20" i="9"/>
  <c r="Z21" i="9"/>
  <c r="AD21" i="9"/>
  <c r="AJ21" i="9"/>
  <c r="Z22" i="9"/>
  <c r="AD22" i="9"/>
  <c r="AJ22" i="9"/>
  <c r="Z23" i="9"/>
  <c r="AD23" i="9"/>
  <c r="AJ23" i="9"/>
  <c r="Z24" i="9"/>
  <c r="AD24" i="9"/>
  <c r="AJ24" i="9"/>
  <c r="Z25" i="9"/>
  <c r="AD25" i="9"/>
  <c r="AJ25" i="9"/>
  <c r="Z26" i="9"/>
  <c r="AD26" i="9"/>
  <c r="AJ26" i="9"/>
  <c r="Z27" i="9"/>
  <c r="AD27" i="9"/>
  <c r="AJ27" i="9"/>
  <c r="C28" i="9"/>
  <c r="Z28" i="9"/>
  <c r="AD28" i="9"/>
  <c r="AJ28" i="9"/>
  <c r="B29" i="9"/>
  <c r="E29" i="9"/>
  <c r="Z29" i="9"/>
  <c r="AD29" i="9"/>
  <c r="AJ29" i="9"/>
  <c r="Z30" i="9"/>
  <c r="AD30" i="9"/>
  <c r="AJ30" i="9"/>
  <c r="Z31" i="9"/>
  <c r="AD31" i="9"/>
  <c r="AJ31" i="9"/>
  <c r="B59" i="9"/>
  <c r="B1" i="11"/>
  <c r="H1" i="11"/>
  <c r="B2" i="11"/>
  <c r="H2" i="11"/>
  <c r="D4" i="11"/>
  <c r="J4" i="11"/>
  <c r="B12" i="11"/>
  <c r="H12" i="11"/>
  <c r="E14" i="11"/>
  <c r="K14" i="11"/>
  <c r="F15" i="11"/>
  <c r="L15" i="11"/>
  <c r="C28" i="11"/>
  <c r="I28" i="11"/>
  <c r="B29" i="11"/>
  <c r="E29" i="11"/>
  <c r="H29" i="11"/>
  <c r="K29" i="11"/>
  <c r="B59" i="11"/>
  <c r="H59" i="11"/>
</calcChain>
</file>

<file path=xl/sharedStrings.xml><?xml version="1.0" encoding="utf-8"?>
<sst xmlns="http://schemas.openxmlformats.org/spreadsheetml/2006/main" count="284" uniqueCount="76">
  <si>
    <t>TODAY'S DATE:</t>
  </si>
  <si>
    <t>TODAY'S SENDOUT FOR PGL:</t>
  </si>
  <si>
    <t>TODAY'S SENDOUT FOR NS:</t>
  </si>
  <si>
    <t xml:space="preserve">ESTIMATED PGL SENDOUT FOR: </t>
  </si>
  <si>
    <t xml:space="preserve">ESTIMATED NORTH SHORE SENDOUT FOR: </t>
  </si>
  <si>
    <t>Elwood Burn</t>
  </si>
  <si>
    <t>Elwood Bank Balance</t>
  </si>
  <si>
    <t>Gas Control Estimate</t>
  </si>
  <si>
    <t>Gas Control Actual</t>
  </si>
  <si>
    <t>Rider Gas</t>
  </si>
  <si>
    <t>SENDOUT FOR:</t>
  </si>
  <si>
    <t>HI</t>
  </si>
  <si>
    <t>LOW</t>
  </si>
  <si>
    <t>MEAN</t>
  </si>
  <si>
    <t>WEATHER</t>
  </si>
  <si>
    <t xml:space="preserve"> </t>
  </si>
  <si>
    <t>Ketra</t>
  </si>
  <si>
    <t>ELWOOD</t>
  </si>
  <si>
    <t>Change</t>
  </si>
  <si>
    <t>PGL SENDOUT</t>
  </si>
  <si>
    <t>NS SENDOUT</t>
  </si>
  <si>
    <t>Total Burn:</t>
  </si>
  <si>
    <t>HUB:</t>
  </si>
  <si>
    <t>OFF SYSTEM SALES</t>
  </si>
  <si>
    <t>INJECTIONS:</t>
  </si>
  <si>
    <t>PGL Balancing:</t>
  </si>
  <si>
    <t xml:space="preserve">     MANLOVE</t>
  </si>
  <si>
    <t xml:space="preserve">     NGPL</t>
  </si>
  <si>
    <t xml:space="preserve">     ANR </t>
  </si>
  <si>
    <t xml:space="preserve">     ANR (NO-NOTICE)</t>
  </si>
  <si>
    <t>TOTAL REQUIREMENTS</t>
  </si>
  <si>
    <t xml:space="preserve">     NGPL (NO-NOTICE)</t>
  </si>
  <si>
    <t xml:space="preserve">     PANHANDLE</t>
  </si>
  <si>
    <t xml:space="preserve">     FUEL</t>
  </si>
  <si>
    <t>LNG LIQUIFACTION</t>
  </si>
  <si>
    <t>ENA BASELOAD</t>
  </si>
  <si>
    <t>ENA SIQ</t>
  </si>
  <si>
    <t>ENA DIQ</t>
  </si>
  <si>
    <t>RIDER GAS</t>
  </si>
  <si>
    <t>IMBALANCES</t>
  </si>
  <si>
    <t>TOTAL SOURCES</t>
  </si>
  <si>
    <t>RFG</t>
  </si>
  <si>
    <t>LNG VAPORIZE</t>
  </si>
  <si>
    <t>WITHDRAWALS:</t>
  </si>
  <si>
    <t xml:space="preserve">     NGPL:  NSS1</t>
  </si>
  <si>
    <t xml:space="preserve">     NGPL:  NSS2</t>
  </si>
  <si>
    <t xml:space="preserve">     NGPL:  DSS</t>
  </si>
  <si>
    <t xml:space="preserve">     COENERGY</t>
  </si>
  <si>
    <t xml:space="preserve">     ENGAGE</t>
  </si>
  <si>
    <t xml:space="preserve">     NGPL (DSS)</t>
  </si>
  <si>
    <t>Elwood Injection</t>
  </si>
  <si>
    <t xml:space="preserve">     NICOR BALANCING</t>
  </si>
  <si>
    <t>TRUNKLINE IMBALANCE</t>
  </si>
  <si>
    <t>CITYGATE PURCHASES</t>
  </si>
  <si>
    <t>OFF SYSTEM SALES:</t>
  </si>
  <si>
    <t xml:space="preserve">     NGPL DSS</t>
  </si>
  <si>
    <t xml:space="preserve">     ANR</t>
  </si>
  <si>
    <t xml:space="preserve">     ENOVATE</t>
  </si>
  <si>
    <t xml:space="preserve">    ENOVATE</t>
  </si>
  <si>
    <t xml:space="preserve">    MISC</t>
  </si>
  <si>
    <t xml:space="preserve">     MISC</t>
  </si>
  <si>
    <t>ENOVATE</t>
  </si>
  <si>
    <t>LINE PACK / IMBALANCE</t>
  </si>
  <si>
    <t xml:space="preserve">     ALLIANCE UNDER DELIVERY</t>
  </si>
  <si>
    <t xml:space="preserve">    ENA SELL BACK</t>
  </si>
  <si>
    <t xml:space="preserve">     NGPL FT - AMR</t>
  </si>
  <si>
    <t>ANR IMBALANCE</t>
  </si>
  <si>
    <t xml:space="preserve">     NGPL AM (DSS REFILL)</t>
  </si>
  <si>
    <t xml:space="preserve">     NGPL GS (DSS REFILL)</t>
  </si>
  <si>
    <t>SOUTH TX (REFILL)</t>
  </si>
  <si>
    <t>Cinergy Nomination:</t>
  </si>
  <si>
    <t>LINCOLN CENTER</t>
  </si>
  <si>
    <t>Lincoln Ctr. Burn</t>
  </si>
  <si>
    <t>Lincoln Ctr. Injection</t>
  </si>
  <si>
    <t>Lincoln Ctr. Bank Balance</t>
  </si>
  <si>
    <t xml:space="preserve">     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</si>
</sst>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* #,##0.000_);_(* \(#,##0.000\);_(* &quot;-&quot;??_);_(@_)"/>
    <numFmt numFmtId="172" formatCode="_(&quot;$&quot;* #,##0_);_(&quot;$&quot;* \(#,##0\);_(&quot;$&quot;* &quot;-&quot;??_);_(@_)"/>
    <numFmt numFmtId="17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1" xfId="0" applyNumberFormat="1" applyFont="1" applyBorder="1"/>
    <xf numFmtId="0" fontId="3" fillId="0" borderId="2" xfId="0" applyFont="1" applyBorder="1" applyAlignment="1">
      <alignment wrapText="1"/>
    </xf>
    <xf numFmtId="176" fontId="3" fillId="0" borderId="3" xfId="1" applyNumberFormat="1" applyFont="1" applyBorder="1"/>
    <xf numFmtId="0" fontId="2" fillId="0" borderId="3" xfId="0" applyFont="1" applyBorder="1"/>
    <xf numFmtId="0" fontId="3" fillId="0" borderId="3" xfId="0" applyFont="1" applyBorder="1" applyAlignment="1">
      <alignment wrapText="1"/>
    </xf>
    <xf numFmtId="176" fontId="3" fillId="0" borderId="4" xfId="1" applyNumberFormat="1" applyFont="1" applyBorder="1"/>
    <xf numFmtId="176" fontId="2" fillId="0" borderId="0" xfId="1" applyNumberFormat="1" applyFont="1" applyBorder="1"/>
    <xf numFmtId="0" fontId="2" fillId="0" borderId="0" xfId="0" applyFont="1" applyAlignment="1">
      <alignment wrapText="1"/>
    </xf>
    <xf numFmtId="14" fontId="2" fillId="0" borderId="0" xfId="0" applyNumberFormat="1" applyFont="1"/>
    <xf numFmtId="176" fontId="2" fillId="0" borderId="0" xfId="1" applyNumberFormat="1" applyFont="1"/>
    <xf numFmtId="1" fontId="2" fillId="0" borderId="0" xfId="0" applyNumberFormat="1" applyFont="1" applyAlignment="1">
      <alignment horizontal="center"/>
    </xf>
    <xf numFmtId="176" fontId="2" fillId="0" borderId="0" xfId="0" applyNumberFormat="1" applyFont="1"/>
    <xf numFmtId="14" fontId="2" fillId="0" borderId="0" xfId="1" applyNumberFormat="1" applyFont="1"/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3" fillId="0" borderId="2" xfId="0" applyFont="1" applyBorder="1"/>
    <xf numFmtId="14" fontId="2" fillId="0" borderId="1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176" fontId="2" fillId="0" borderId="9" xfId="1" applyNumberFormat="1" applyFont="1" applyBorder="1"/>
    <xf numFmtId="0" fontId="2" fillId="0" borderId="0" xfId="0" applyFont="1" applyBorder="1"/>
    <xf numFmtId="176" fontId="2" fillId="0" borderId="7" xfId="0" applyNumberFormat="1" applyFont="1" applyBorder="1"/>
    <xf numFmtId="176" fontId="2" fillId="0" borderId="10" xfId="0" applyNumberFormat="1" applyFont="1" applyBorder="1"/>
    <xf numFmtId="0" fontId="2" fillId="0" borderId="11" xfId="0" applyFont="1" applyBorder="1"/>
    <xf numFmtId="176" fontId="2" fillId="0" borderId="12" xfId="1" applyNumberFormat="1" applyFont="1" applyBorder="1"/>
    <xf numFmtId="176" fontId="2" fillId="0" borderId="13" xfId="0" applyNumberFormat="1" applyFont="1" applyBorder="1"/>
    <xf numFmtId="0" fontId="3" fillId="0" borderId="8" xfId="0" applyFont="1" applyBorder="1"/>
    <xf numFmtId="176" fontId="2" fillId="3" borderId="1" xfId="1" applyNumberFormat="1" applyFont="1" applyFill="1" applyBorder="1"/>
    <xf numFmtId="176" fontId="2" fillId="0" borderId="14" xfId="1" applyNumberFormat="1" applyFont="1" applyBorder="1"/>
    <xf numFmtId="0" fontId="2" fillId="0" borderId="14" xfId="0" applyFont="1" applyBorder="1"/>
    <xf numFmtId="176" fontId="2" fillId="0" borderId="7" xfId="1" applyNumberFormat="1" applyFont="1" applyBorder="1"/>
    <xf numFmtId="176" fontId="2" fillId="0" borderId="10" xfId="1" applyNumberFormat="1" applyFont="1" applyBorder="1"/>
    <xf numFmtId="176" fontId="2" fillId="0" borderId="13" xfId="1" applyNumberFormat="1" applyFont="1" applyBorder="1"/>
    <xf numFmtId="176" fontId="2" fillId="0" borderId="9" xfId="1" applyNumberFormat="1" applyFont="1" applyFill="1" applyBorder="1"/>
    <xf numFmtId="0" fontId="2" fillId="0" borderId="0" xfId="0" quotePrefix="1" applyFont="1"/>
    <xf numFmtId="0" fontId="2" fillId="0" borderId="8" xfId="0" applyFont="1" applyFill="1" applyBorder="1"/>
    <xf numFmtId="0" fontId="3" fillId="0" borderId="0" xfId="0" applyFont="1" applyAlignment="1">
      <alignment wrapText="1"/>
    </xf>
    <xf numFmtId="0" fontId="4" fillId="0" borderId="0" xfId="0" applyFont="1" applyFill="1"/>
    <xf numFmtId="14" fontId="4" fillId="0" borderId="1" xfId="0" applyNumberFormat="1" applyFont="1" applyFill="1" applyBorder="1"/>
    <xf numFmtId="0" fontId="4" fillId="0" borderId="0" xfId="0" applyFont="1" applyFill="1" applyAlignment="1">
      <alignment horizontal="center"/>
    </xf>
    <xf numFmtId="176" fontId="2" fillId="0" borderId="0" xfId="1" applyNumberFormat="1" applyFont="1" applyAlignment="1">
      <alignment horizontal="left"/>
    </xf>
    <xf numFmtId="0" fontId="2" fillId="0" borderId="9" xfId="0" applyFont="1" applyFill="1" applyBorder="1"/>
    <xf numFmtId="176" fontId="2" fillId="0" borderId="0" xfId="1" applyNumberFormat="1" applyFont="1" applyAlignment="1">
      <alignment horizontal="right"/>
    </xf>
    <xf numFmtId="169" fontId="2" fillId="0" borderId="0" xfId="1" applyNumberFormat="1" applyFont="1"/>
    <xf numFmtId="169" fontId="2" fillId="0" borderId="0" xfId="0" applyNumberFormat="1" applyFont="1"/>
    <xf numFmtId="172" fontId="2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6A-494F-9A45-26D7E000D28B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6A-494F-9A45-26D7E000D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942367"/>
        <c:axId val="1"/>
      </c:lineChart>
      <c:catAx>
        <c:axId val="321942367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1942367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6F-421A-81AA-544D1B0EF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942831"/>
        <c:axId val="1"/>
      </c:lineChart>
      <c:dateAx>
        <c:axId val="321942831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1942831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DE-4F96-B93B-FE2022F0A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946543"/>
        <c:axId val="1"/>
      </c:lineChart>
      <c:catAx>
        <c:axId val="321946543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5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1946543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F68-4909-89C5-926396E61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945615"/>
        <c:axId val="1"/>
      </c:lineChart>
      <c:catAx>
        <c:axId val="3219456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1945615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2A5-4888-969C-2781BF1E9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947471"/>
        <c:axId val="1"/>
      </c:lineChart>
      <c:catAx>
        <c:axId val="321947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1947471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56B-4278-B62F-40327E8F7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941903"/>
        <c:axId val="1"/>
      </c:lineChart>
      <c:catAx>
        <c:axId val="321941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1941903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6-400D-8698-CBFB387AFBEF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D6-400D-8698-CBFB387AF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662591"/>
        <c:axId val="1"/>
      </c:lineChart>
      <c:catAx>
        <c:axId val="322662591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2662591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35-4D5C-AF0F-3CD8B96F6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657951"/>
        <c:axId val="1"/>
      </c:lineChart>
      <c:dateAx>
        <c:axId val="322657951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2657951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A4-43ED-8EBA-6D8DB605E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663983"/>
        <c:axId val="1"/>
      </c:lineChart>
      <c:catAx>
        <c:axId val="322663983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5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2663983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996-4AF3-AC0F-3E5072732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657023"/>
        <c:axId val="1"/>
      </c:lineChart>
      <c:catAx>
        <c:axId val="3226570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2657023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118-4DB4-B577-4AA766645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657487"/>
        <c:axId val="1"/>
      </c:lineChart>
      <c:catAx>
        <c:axId val="322657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2657487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D88-4AA6-9177-7936B7458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152959"/>
        <c:axId val="1"/>
      </c:lineChart>
      <c:catAx>
        <c:axId val="3231529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3152959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7C-43B8-9AE0-07ACE71E9E55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7C-43B8-9AE0-07ACE71E9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147391"/>
        <c:axId val="1"/>
      </c:lineChart>
      <c:catAx>
        <c:axId val="323147391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3147391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BC-409E-B0CC-68FBCA123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150639"/>
        <c:axId val="1"/>
      </c:lineChart>
      <c:dateAx>
        <c:axId val="323150639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3150639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3A-4FEF-9379-BA8781DAF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148319"/>
        <c:axId val="1"/>
      </c:lineChart>
      <c:catAx>
        <c:axId val="323148319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5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3148319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880-4920-957F-74D8C421C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150175"/>
        <c:axId val="1"/>
      </c:lineChart>
      <c:catAx>
        <c:axId val="3231501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3150175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AFC-459F-8414-C03FAE3F8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151567"/>
        <c:axId val="1"/>
      </c:lineChart>
      <c:catAx>
        <c:axId val="3231515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3151567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7D6-46C3-BBC3-60C277E1D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474623"/>
        <c:axId val="1"/>
      </c:lineChart>
      <c:catAx>
        <c:axId val="3234746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3474623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8-40EB-98C8-9C10A01259BC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48-40EB-98C8-9C10A0125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480191"/>
        <c:axId val="1"/>
      </c:lineChart>
      <c:catAx>
        <c:axId val="323480191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3480191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2C-4829-8A72-A66C70A28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480655"/>
        <c:axId val="1"/>
      </c:lineChart>
      <c:dateAx>
        <c:axId val="323480655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3480655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BC-49EC-974D-1C6DF041B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479727"/>
        <c:axId val="1"/>
      </c:lineChart>
      <c:catAx>
        <c:axId val="323479727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3479727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4FE-41C4-AF61-76CDDA077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476479"/>
        <c:axId val="1"/>
      </c:lineChart>
      <c:catAx>
        <c:axId val="3234764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3476479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5D9-4E25-86A1-481E73EE9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473695"/>
        <c:axId val="1"/>
      </c:lineChart>
      <c:catAx>
        <c:axId val="3234736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3473695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011-4373-87CA-5B5DEFD2B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056079"/>
        <c:axId val="1"/>
      </c:lineChart>
      <c:catAx>
        <c:axId val="3240560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056079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7-4AC3-AE88-61C5227BCEF8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87-4AC3-AE88-61C5227BC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061183"/>
        <c:axId val="1"/>
      </c:lineChart>
      <c:catAx>
        <c:axId val="324061183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061183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EA-4C88-AA86-50D499C46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058399"/>
        <c:axId val="1"/>
      </c:lineChart>
      <c:dateAx>
        <c:axId val="324058399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058399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B6-41E3-AF43-6C4E0BA19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059791"/>
        <c:axId val="1"/>
      </c:lineChart>
      <c:catAx>
        <c:axId val="324059791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059791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CB8-4205-A572-AA304F432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062575"/>
        <c:axId val="1"/>
      </c:lineChart>
      <c:catAx>
        <c:axId val="3240625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062575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5E9-47B7-B57D-AC39C4BA5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494751"/>
        <c:axId val="1"/>
      </c:lineChart>
      <c:catAx>
        <c:axId val="324494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494751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BB6-4E76-A669-34B452B64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491039"/>
        <c:axId val="1"/>
      </c:lineChart>
      <c:catAx>
        <c:axId val="3244910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491039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layout>
        <c:manualLayout>
          <c:xMode val="edge"/>
          <c:yMode val="edge"/>
          <c:x val="0.45173813516385231"/>
          <c:y val="1.404539011048171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7702627504579827E-2"/>
          <c:y val="8.1463262640793954E-2"/>
          <c:w val="0.93738536698758668"/>
          <c:h val="0.60114269672861742"/>
        </c:manualLayout>
      </c:layout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DAILY!$AF$2:$AF$32</c:f>
              <c:numCache>
                <c:formatCode>m/d/yyyy</c:formatCode>
                <c:ptCount val="31"/>
                <c:pt idx="0">
                  <c:v>37043</c:v>
                </c:pt>
                <c:pt idx="1">
                  <c:v>37044</c:v>
                </c:pt>
                <c:pt idx="2">
                  <c:v>37045</c:v>
                </c:pt>
                <c:pt idx="3">
                  <c:v>37046</c:v>
                </c:pt>
                <c:pt idx="4">
                  <c:v>37047</c:v>
                </c:pt>
                <c:pt idx="5">
                  <c:v>37048</c:v>
                </c:pt>
                <c:pt idx="6">
                  <c:v>37049</c:v>
                </c:pt>
                <c:pt idx="7">
                  <c:v>37050</c:v>
                </c:pt>
                <c:pt idx="8">
                  <c:v>37051</c:v>
                </c:pt>
                <c:pt idx="9">
                  <c:v>37052</c:v>
                </c:pt>
                <c:pt idx="10">
                  <c:v>37053</c:v>
                </c:pt>
                <c:pt idx="11">
                  <c:v>37054</c:v>
                </c:pt>
                <c:pt idx="12">
                  <c:v>37055</c:v>
                </c:pt>
                <c:pt idx="13">
                  <c:v>37056</c:v>
                </c:pt>
                <c:pt idx="14">
                  <c:v>37057</c:v>
                </c:pt>
                <c:pt idx="15">
                  <c:v>37058</c:v>
                </c:pt>
                <c:pt idx="16">
                  <c:v>37059</c:v>
                </c:pt>
                <c:pt idx="17">
                  <c:v>37060</c:v>
                </c:pt>
                <c:pt idx="18">
                  <c:v>37061</c:v>
                </c:pt>
                <c:pt idx="19">
                  <c:v>37062</c:v>
                </c:pt>
                <c:pt idx="20">
                  <c:v>37063</c:v>
                </c:pt>
                <c:pt idx="21">
                  <c:v>37064</c:v>
                </c:pt>
                <c:pt idx="22">
                  <c:v>37065</c:v>
                </c:pt>
                <c:pt idx="23">
                  <c:v>37066</c:v>
                </c:pt>
                <c:pt idx="24">
                  <c:v>37067</c:v>
                </c:pt>
                <c:pt idx="25">
                  <c:v>37068</c:v>
                </c:pt>
                <c:pt idx="26">
                  <c:v>37069</c:v>
                </c:pt>
                <c:pt idx="27">
                  <c:v>37070</c:v>
                </c:pt>
                <c:pt idx="28">
                  <c:v>37071</c:v>
                </c:pt>
                <c:pt idx="29">
                  <c:v>37072</c:v>
                </c:pt>
              </c:numCache>
            </c:numRef>
          </c:cat>
          <c:val>
            <c:numRef>
              <c:f>DAILY!$AG$2:$AG$32</c:f>
              <c:numCache>
                <c:formatCode>_(* #,##0_);_(* \(#,##0\);_(* "-"??_);_(@_)</c:formatCode>
                <c:ptCount val="31"/>
                <c:pt idx="0">
                  <c:v>361000</c:v>
                </c:pt>
                <c:pt idx="1">
                  <c:v>339000</c:v>
                </c:pt>
                <c:pt idx="2">
                  <c:v>291000</c:v>
                </c:pt>
                <c:pt idx="3">
                  <c:v>353000</c:v>
                </c:pt>
                <c:pt idx="4">
                  <c:v>353000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0-4512-A7DB-B96405FF8A64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DAILY!$AF$2:$AF$32</c:f>
              <c:numCache>
                <c:formatCode>m/d/yyyy</c:formatCode>
                <c:ptCount val="31"/>
                <c:pt idx="0">
                  <c:v>37043</c:v>
                </c:pt>
                <c:pt idx="1">
                  <c:v>37044</c:v>
                </c:pt>
                <c:pt idx="2">
                  <c:v>37045</c:v>
                </c:pt>
                <c:pt idx="3">
                  <c:v>37046</c:v>
                </c:pt>
                <c:pt idx="4">
                  <c:v>37047</c:v>
                </c:pt>
                <c:pt idx="5">
                  <c:v>37048</c:v>
                </c:pt>
                <c:pt idx="6">
                  <c:v>37049</c:v>
                </c:pt>
                <c:pt idx="7">
                  <c:v>37050</c:v>
                </c:pt>
                <c:pt idx="8">
                  <c:v>37051</c:v>
                </c:pt>
                <c:pt idx="9">
                  <c:v>37052</c:v>
                </c:pt>
                <c:pt idx="10">
                  <c:v>37053</c:v>
                </c:pt>
                <c:pt idx="11">
                  <c:v>37054</c:v>
                </c:pt>
                <c:pt idx="12">
                  <c:v>37055</c:v>
                </c:pt>
                <c:pt idx="13">
                  <c:v>37056</c:v>
                </c:pt>
                <c:pt idx="14">
                  <c:v>37057</c:v>
                </c:pt>
                <c:pt idx="15">
                  <c:v>37058</c:v>
                </c:pt>
                <c:pt idx="16">
                  <c:v>37059</c:v>
                </c:pt>
                <c:pt idx="17">
                  <c:v>37060</c:v>
                </c:pt>
                <c:pt idx="18">
                  <c:v>37061</c:v>
                </c:pt>
                <c:pt idx="19">
                  <c:v>37062</c:v>
                </c:pt>
                <c:pt idx="20">
                  <c:v>37063</c:v>
                </c:pt>
                <c:pt idx="21">
                  <c:v>37064</c:v>
                </c:pt>
                <c:pt idx="22">
                  <c:v>37065</c:v>
                </c:pt>
                <c:pt idx="23">
                  <c:v>37066</c:v>
                </c:pt>
                <c:pt idx="24">
                  <c:v>37067</c:v>
                </c:pt>
                <c:pt idx="25">
                  <c:v>37068</c:v>
                </c:pt>
                <c:pt idx="26">
                  <c:v>37069</c:v>
                </c:pt>
                <c:pt idx="27">
                  <c:v>37070</c:v>
                </c:pt>
                <c:pt idx="28">
                  <c:v>37071</c:v>
                </c:pt>
                <c:pt idx="29">
                  <c:v>37072</c:v>
                </c:pt>
              </c:numCache>
            </c:numRef>
          </c:cat>
          <c:val>
            <c:numRef>
              <c:f>DAILY!$AH$2:$AH$32</c:f>
              <c:numCache>
                <c:formatCode>_(* #,##0_);_(* \(#,##0\);_(* "-"??_);_(@_)</c:formatCode>
                <c:ptCount val="31"/>
                <c:pt idx="0">
                  <c:v>361000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70-4512-A7DB-B96405FF8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495679"/>
        <c:axId val="1"/>
      </c:lineChart>
      <c:catAx>
        <c:axId val="324495679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50000"/>
          <c:min val="50000"/>
        </c:scaling>
        <c:delete val="0"/>
        <c:axPos val="l"/>
        <c:numFmt formatCode="_(* #,##0_);_(* \(#,##0\);_(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495679"/>
        <c:crosses val="autoZero"/>
        <c:crossBetween val="between"/>
        <c:majorUnit val="100000"/>
        <c:minorUnit val="10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543159331366033"/>
          <c:y val="0.86238695278357735"/>
          <c:w val="5.1151010215754272E-2"/>
          <c:h val="0.129217589016431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layout>
        <c:manualLayout>
          <c:xMode val="edge"/>
          <c:yMode val="edge"/>
          <c:x val="0.39439986134860716"/>
          <c:y val="1.59241085599664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6662044953572"/>
          <c:y val="9.2359829647805453E-2"/>
          <c:w val="0.8272057017049439"/>
          <c:h val="0.58282237329477227"/>
        </c:manualLayout>
      </c:layout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DAILY!$W$2:$W$32</c:f>
              <c:numCache>
                <c:formatCode>m/d/yyyy</c:formatCode>
                <c:ptCount val="31"/>
                <c:pt idx="0">
                  <c:v>37043</c:v>
                </c:pt>
                <c:pt idx="1">
                  <c:v>37044</c:v>
                </c:pt>
                <c:pt idx="2">
                  <c:v>37045</c:v>
                </c:pt>
                <c:pt idx="3">
                  <c:v>37046</c:v>
                </c:pt>
                <c:pt idx="4">
                  <c:v>37047</c:v>
                </c:pt>
                <c:pt idx="5">
                  <c:v>37048</c:v>
                </c:pt>
                <c:pt idx="6">
                  <c:v>37049</c:v>
                </c:pt>
                <c:pt idx="7">
                  <c:v>37050</c:v>
                </c:pt>
                <c:pt idx="8">
                  <c:v>37051</c:v>
                </c:pt>
                <c:pt idx="9">
                  <c:v>37052</c:v>
                </c:pt>
                <c:pt idx="10">
                  <c:v>37053</c:v>
                </c:pt>
                <c:pt idx="11">
                  <c:v>37054</c:v>
                </c:pt>
                <c:pt idx="12">
                  <c:v>37055</c:v>
                </c:pt>
                <c:pt idx="13">
                  <c:v>37056</c:v>
                </c:pt>
                <c:pt idx="14">
                  <c:v>37057</c:v>
                </c:pt>
                <c:pt idx="15">
                  <c:v>37058</c:v>
                </c:pt>
                <c:pt idx="16">
                  <c:v>37059</c:v>
                </c:pt>
                <c:pt idx="17">
                  <c:v>37060</c:v>
                </c:pt>
                <c:pt idx="18">
                  <c:v>37061</c:v>
                </c:pt>
                <c:pt idx="19">
                  <c:v>37062</c:v>
                </c:pt>
                <c:pt idx="20">
                  <c:v>37063</c:v>
                </c:pt>
                <c:pt idx="21">
                  <c:v>37064</c:v>
                </c:pt>
                <c:pt idx="22">
                  <c:v>37065</c:v>
                </c:pt>
                <c:pt idx="23">
                  <c:v>37066</c:v>
                </c:pt>
                <c:pt idx="24">
                  <c:v>37067</c:v>
                </c:pt>
                <c:pt idx="25">
                  <c:v>37068</c:v>
                </c:pt>
                <c:pt idx="26">
                  <c:v>37069</c:v>
                </c:pt>
                <c:pt idx="27">
                  <c:v>37070</c:v>
                </c:pt>
                <c:pt idx="28">
                  <c:v>37071</c:v>
                </c:pt>
                <c:pt idx="29">
                  <c:v>37072</c:v>
                </c:pt>
              </c:numCache>
            </c:numRef>
          </c:cat>
          <c:val>
            <c:numRef>
              <c:f>DAILY!$X$2:$X$32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20000</c:v>
                </c:pt>
                <c:pt idx="2">
                  <c:v>20000</c:v>
                </c:pt>
                <c:pt idx="3">
                  <c:v>20000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AD-4891-9B06-55D5145CC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496607"/>
        <c:axId val="1"/>
      </c:lineChart>
      <c:dateAx>
        <c:axId val="324496607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  <c:max val="200000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496607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095701827859679"/>
          <c:y val="0.93633758332602768"/>
          <c:w val="0.17873551768981824"/>
          <c:h val="5.414196910388595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layout>
        <c:manualLayout>
          <c:xMode val="edge"/>
          <c:yMode val="edge"/>
          <c:x val="0.43690104113347211"/>
          <c:y val="3.44838190474130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0923448443900425E-2"/>
          <c:y val="0.10057780555495467"/>
          <c:w val="0.94930872657892951"/>
          <c:h val="0.66381351666270083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DAILY!$AJ$2:$AJ$32</c:f>
              <c:numCache>
                <c:formatCode>m/d/yyyy</c:formatCode>
                <c:ptCount val="31"/>
                <c:pt idx="0">
                  <c:v>37043</c:v>
                </c:pt>
                <c:pt idx="1">
                  <c:v>37044</c:v>
                </c:pt>
                <c:pt idx="2">
                  <c:v>37045</c:v>
                </c:pt>
                <c:pt idx="3">
                  <c:v>37046</c:v>
                </c:pt>
                <c:pt idx="4">
                  <c:v>37047</c:v>
                </c:pt>
                <c:pt idx="5">
                  <c:v>37048</c:v>
                </c:pt>
                <c:pt idx="6">
                  <c:v>37049</c:v>
                </c:pt>
                <c:pt idx="7">
                  <c:v>37050</c:v>
                </c:pt>
                <c:pt idx="8">
                  <c:v>37051</c:v>
                </c:pt>
                <c:pt idx="9">
                  <c:v>37052</c:v>
                </c:pt>
                <c:pt idx="10">
                  <c:v>37053</c:v>
                </c:pt>
                <c:pt idx="11">
                  <c:v>37054</c:v>
                </c:pt>
                <c:pt idx="12">
                  <c:v>37055</c:v>
                </c:pt>
                <c:pt idx="13">
                  <c:v>37056</c:v>
                </c:pt>
                <c:pt idx="14">
                  <c:v>37057</c:v>
                </c:pt>
                <c:pt idx="15">
                  <c:v>37058</c:v>
                </c:pt>
                <c:pt idx="16">
                  <c:v>37059</c:v>
                </c:pt>
                <c:pt idx="17">
                  <c:v>37060</c:v>
                </c:pt>
                <c:pt idx="18">
                  <c:v>37061</c:v>
                </c:pt>
                <c:pt idx="19">
                  <c:v>37062</c:v>
                </c:pt>
                <c:pt idx="20">
                  <c:v>37063</c:v>
                </c:pt>
                <c:pt idx="21">
                  <c:v>37064</c:v>
                </c:pt>
                <c:pt idx="22">
                  <c:v>37065</c:v>
                </c:pt>
                <c:pt idx="23">
                  <c:v>37066</c:v>
                </c:pt>
                <c:pt idx="24">
                  <c:v>37067</c:v>
                </c:pt>
                <c:pt idx="25">
                  <c:v>37068</c:v>
                </c:pt>
                <c:pt idx="26">
                  <c:v>37069</c:v>
                </c:pt>
                <c:pt idx="27">
                  <c:v>37070</c:v>
                </c:pt>
                <c:pt idx="28">
                  <c:v>37071</c:v>
                </c:pt>
                <c:pt idx="29">
                  <c:v>37072</c:v>
                </c:pt>
              </c:numCache>
            </c:numRef>
          </c:cat>
          <c:val>
            <c:numRef>
              <c:f>DAILY!$AK$2:$AK$32</c:f>
              <c:numCache>
                <c:formatCode>_(* #,##0_);_(* \(#,##0\);_(* "-"??_);_(@_)</c:formatCode>
                <c:ptCount val="31"/>
                <c:pt idx="0">
                  <c:v>141560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E5-454A-A4C3-3C8BCBAC2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491967"/>
        <c:axId val="1"/>
      </c:lineChart>
      <c:catAx>
        <c:axId val="324491967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00000"/>
          <c:min val="100000"/>
        </c:scaling>
        <c:delete val="0"/>
        <c:axPos val="l"/>
        <c:numFmt formatCode="_(* #,##0_);_(* \(#,##0\);_(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491967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5449620595914231"/>
          <c:y val="0.93106311428015176"/>
          <c:w val="4.2076221639503253E-2"/>
          <c:h val="6.0346683332972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layout>
        <c:manualLayout>
          <c:xMode val="edge"/>
          <c:yMode val="edge"/>
          <c:x val="0.33044521775775759"/>
          <c:y val="3.21554388891614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35112139718662"/>
          <c:y val="0.1157595800009813"/>
          <c:w val="0.85799810926575659"/>
          <c:h val="0.588444531671655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DAILY!$W$2:$W$32</c:f>
              <c:numCache>
                <c:formatCode>m/d/yyyy</c:formatCode>
                <c:ptCount val="31"/>
                <c:pt idx="0">
                  <c:v>37043</c:v>
                </c:pt>
                <c:pt idx="1">
                  <c:v>37044</c:v>
                </c:pt>
                <c:pt idx="2">
                  <c:v>37045</c:v>
                </c:pt>
                <c:pt idx="3">
                  <c:v>37046</c:v>
                </c:pt>
                <c:pt idx="4">
                  <c:v>37047</c:v>
                </c:pt>
                <c:pt idx="5">
                  <c:v>37048</c:v>
                </c:pt>
                <c:pt idx="6">
                  <c:v>37049</c:v>
                </c:pt>
                <c:pt idx="7">
                  <c:v>37050</c:v>
                </c:pt>
                <c:pt idx="8">
                  <c:v>37051</c:v>
                </c:pt>
                <c:pt idx="9">
                  <c:v>37052</c:v>
                </c:pt>
                <c:pt idx="10">
                  <c:v>37053</c:v>
                </c:pt>
                <c:pt idx="11">
                  <c:v>37054</c:v>
                </c:pt>
                <c:pt idx="12">
                  <c:v>37055</c:v>
                </c:pt>
                <c:pt idx="13">
                  <c:v>37056</c:v>
                </c:pt>
                <c:pt idx="14">
                  <c:v>37057</c:v>
                </c:pt>
                <c:pt idx="15">
                  <c:v>37058</c:v>
                </c:pt>
                <c:pt idx="16">
                  <c:v>37059</c:v>
                </c:pt>
                <c:pt idx="17">
                  <c:v>37060</c:v>
                </c:pt>
                <c:pt idx="18">
                  <c:v>37061</c:v>
                </c:pt>
                <c:pt idx="19">
                  <c:v>37062</c:v>
                </c:pt>
                <c:pt idx="20">
                  <c:v>37063</c:v>
                </c:pt>
                <c:pt idx="21">
                  <c:v>37064</c:v>
                </c:pt>
                <c:pt idx="22">
                  <c:v>37065</c:v>
                </c:pt>
                <c:pt idx="23">
                  <c:v>37066</c:v>
                </c:pt>
                <c:pt idx="24">
                  <c:v>37067</c:v>
                </c:pt>
                <c:pt idx="25">
                  <c:v>37068</c:v>
                </c:pt>
                <c:pt idx="26">
                  <c:v>37069</c:v>
                </c:pt>
                <c:pt idx="27">
                  <c:v>37070</c:v>
                </c:pt>
                <c:pt idx="28">
                  <c:v>37071</c:v>
                </c:pt>
                <c:pt idx="29">
                  <c:v>37072</c:v>
                </c:pt>
              </c:numCache>
            </c:numRef>
          </c:cat>
          <c:val>
            <c:numRef>
              <c:f>DAILY!$Z$2:$Z$32</c:f>
              <c:numCache>
                <c:formatCode>0</c:formatCode>
                <c:ptCount val="31"/>
                <c:pt idx="0">
                  <c:v>1000</c:v>
                </c:pt>
                <c:pt idx="1">
                  <c:v>-12000</c:v>
                </c:pt>
                <c:pt idx="2">
                  <c:v>-25000</c:v>
                </c:pt>
                <c:pt idx="3">
                  <c:v>-38000</c:v>
                </c:pt>
                <c:pt idx="4">
                  <c:v>-38000</c:v>
                </c:pt>
                <c:pt idx="5">
                  <c:v>-38000</c:v>
                </c:pt>
                <c:pt idx="6">
                  <c:v>-38000</c:v>
                </c:pt>
                <c:pt idx="7">
                  <c:v>-38000</c:v>
                </c:pt>
                <c:pt idx="8">
                  <c:v>-38000</c:v>
                </c:pt>
                <c:pt idx="9">
                  <c:v>-38000</c:v>
                </c:pt>
                <c:pt idx="10">
                  <c:v>-38000</c:v>
                </c:pt>
                <c:pt idx="11">
                  <c:v>-38000</c:v>
                </c:pt>
                <c:pt idx="12">
                  <c:v>-38000</c:v>
                </c:pt>
                <c:pt idx="13">
                  <c:v>-38000</c:v>
                </c:pt>
                <c:pt idx="14">
                  <c:v>-38000</c:v>
                </c:pt>
                <c:pt idx="15">
                  <c:v>-38000</c:v>
                </c:pt>
                <c:pt idx="16">
                  <c:v>-38000</c:v>
                </c:pt>
                <c:pt idx="17">
                  <c:v>-38000</c:v>
                </c:pt>
                <c:pt idx="18">
                  <c:v>-38000</c:v>
                </c:pt>
                <c:pt idx="19">
                  <c:v>-38000</c:v>
                </c:pt>
                <c:pt idx="20">
                  <c:v>-38000</c:v>
                </c:pt>
                <c:pt idx="21">
                  <c:v>-38000</c:v>
                </c:pt>
                <c:pt idx="22">
                  <c:v>-38000</c:v>
                </c:pt>
                <c:pt idx="23">
                  <c:v>-38000</c:v>
                </c:pt>
                <c:pt idx="24">
                  <c:v>-38000</c:v>
                </c:pt>
                <c:pt idx="25">
                  <c:v>-38000</c:v>
                </c:pt>
                <c:pt idx="26">
                  <c:v>-38000</c:v>
                </c:pt>
                <c:pt idx="27">
                  <c:v>-38000</c:v>
                </c:pt>
                <c:pt idx="28">
                  <c:v>-38000</c:v>
                </c:pt>
                <c:pt idx="29">
                  <c:v>-38000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1B9-4FBD-8D32-6C4BA2048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489647"/>
        <c:axId val="1"/>
      </c:lineChart>
      <c:catAx>
        <c:axId val="32448964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489647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031575987232808"/>
          <c:y val="0.93250772778568269"/>
          <c:w val="0.12319229609390087"/>
          <c:h val="5.78797900004906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LINCOLN CENTER BURN</a:t>
            </a:r>
          </a:p>
        </c:rich>
      </c:tx>
      <c:layout>
        <c:manualLayout>
          <c:xMode val="edge"/>
          <c:yMode val="edge"/>
          <c:x val="0.34168956679871887"/>
          <c:y val="1.59241085599664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5687898392631"/>
          <c:y val="9.2359829647805453E-2"/>
          <c:w val="0.85716951671057917"/>
          <c:h val="0.61785541212669848"/>
        </c:manualLayout>
      </c:layout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DAILY!$W$2:$W$32</c:f>
              <c:numCache>
                <c:formatCode>m/d/yyyy</c:formatCode>
                <c:ptCount val="31"/>
                <c:pt idx="0">
                  <c:v>37043</c:v>
                </c:pt>
                <c:pt idx="1">
                  <c:v>37044</c:v>
                </c:pt>
                <c:pt idx="2">
                  <c:v>37045</c:v>
                </c:pt>
                <c:pt idx="3">
                  <c:v>37046</c:v>
                </c:pt>
                <c:pt idx="4">
                  <c:v>37047</c:v>
                </c:pt>
                <c:pt idx="5">
                  <c:v>37048</c:v>
                </c:pt>
                <c:pt idx="6">
                  <c:v>37049</c:v>
                </c:pt>
                <c:pt idx="7">
                  <c:v>37050</c:v>
                </c:pt>
                <c:pt idx="8">
                  <c:v>37051</c:v>
                </c:pt>
                <c:pt idx="9">
                  <c:v>37052</c:v>
                </c:pt>
                <c:pt idx="10">
                  <c:v>37053</c:v>
                </c:pt>
                <c:pt idx="11">
                  <c:v>37054</c:v>
                </c:pt>
                <c:pt idx="12">
                  <c:v>37055</c:v>
                </c:pt>
                <c:pt idx="13">
                  <c:v>37056</c:v>
                </c:pt>
                <c:pt idx="14">
                  <c:v>37057</c:v>
                </c:pt>
                <c:pt idx="15">
                  <c:v>37058</c:v>
                </c:pt>
                <c:pt idx="16">
                  <c:v>37059</c:v>
                </c:pt>
                <c:pt idx="17">
                  <c:v>37060</c:v>
                </c:pt>
                <c:pt idx="18">
                  <c:v>37061</c:v>
                </c:pt>
                <c:pt idx="19">
                  <c:v>37062</c:v>
                </c:pt>
                <c:pt idx="20">
                  <c:v>37063</c:v>
                </c:pt>
                <c:pt idx="21">
                  <c:v>37064</c:v>
                </c:pt>
                <c:pt idx="22">
                  <c:v>37065</c:v>
                </c:pt>
                <c:pt idx="23">
                  <c:v>37066</c:v>
                </c:pt>
                <c:pt idx="24">
                  <c:v>37067</c:v>
                </c:pt>
                <c:pt idx="25">
                  <c:v>37068</c:v>
                </c:pt>
                <c:pt idx="26">
                  <c:v>37069</c:v>
                </c:pt>
                <c:pt idx="27">
                  <c:v>37070</c:v>
                </c:pt>
                <c:pt idx="28">
                  <c:v>37071</c:v>
                </c:pt>
                <c:pt idx="29">
                  <c:v>37072</c:v>
                </c:pt>
              </c:numCache>
            </c:numRef>
          </c:cat>
          <c:val>
            <c:numRef>
              <c:f>DAILY!$AB$2:$AB$32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3A7-4056-B0E9-E172AC316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223391"/>
        <c:axId val="1"/>
      </c:lineChart>
      <c:catAx>
        <c:axId val="3342233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223391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98951313285491"/>
          <c:y val="0.93315276161403438"/>
          <c:w val="9.8677590411698976E-2"/>
          <c:h val="5.732679081587924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LINCOLN CENTER BANK BALANCE</a:t>
            </a:r>
          </a:p>
        </c:rich>
      </c:tx>
      <c:layout>
        <c:manualLayout>
          <c:xMode val="edge"/>
          <c:yMode val="edge"/>
          <c:x val="0.31350795050671448"/>
          <c:y val="1.58232717730627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869694738174345E-2"/>
          <c:y val="9.1774976283764007E-2"/>
          <c:w val="0.86504971528704544"/>
          <c:h val="0.61710759914944768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DAILY!$W$2:$W$32</c:f>
              <c:numCache>
                <c:formatCode>m/d/yyyy</c:formatCode>
                <c:ptCount val="31"/>
                <c:pt idx="0">
                  <c:v>37043</c:v>
                </c:pt>
                <c:pt idx="1">
                  <c:v>37044</c:v>
                </c:pt>
                <c:pt idx="2">
                  <c:v>37045</c:v>
                </c:pt>
                <c:pt idx="3">
                  <c:v>37046</c:v>
                </c:pt>
                <c:pt idx="4">
                  <c:v>37047</c:v>
                </c:pt>
                <c:pt idx="5">
                  <c:v>37048</c:v>
                </c:pt>
                <c:pt idx="6">
                  <c:v>37049</c:v>
                </c:pt>
                <c:pt idx="7">
                  <c:v>37050</c:v>
                </c:pt>
                <c:pt idx="8">
                  <c:v>37051</c:v>
                </c:pt>
                <c:pt idx="9">
                  <c:v>37052</c:v>
                </c:pt>
                <c:pt idx="10">
                  <c:v>37053</c:v>
                </c:pt>
                <c:pt idx="11">
                  <c:v>37054</c:v>
                </c:pt>
                <c:pt idx="12">
                  <c:v>37055</c:v>
                </c:pt>
                <c:pt idx="13">
                  <c:v>37056</c:v>
                </c:pt>
                <c:pt idx="14">
                  <c:v>37057</c:v>
                </c:pt>
                <c:pt idx="15">
                  <c:v>37058</c:v>
                </c:pt>
                <c:pt idx="16">
                  <c:v>37059</c:v>
                </c:pt>
                <c:pt idx="17">
                  <c:v>37060</c:v>
                </c:pt>
                <c:pt idx="18">
                  <c:v>37061</c:v>
                </c:pt>
                <c:pt idx="19">
                  <c:v>37062</c:v>
                </c:pt>
                <c:pt idx="20">
                  <c:v>37063</c:v>
                </c:pt>
                <c:pt idx="21">
                  <c:v>37064</c:v>
                </c:pt>
                <c:pt idx="22">
                  <c:v>37065</c:v>
                </c:pt>
                <c:pt idx="23">
                  <c:v>37066</c:v>
                </c:pt>
                <c:pt idx="24">
                  <c:v>37067</c:v>
                </c:pt>
                <c:pt idx="25">
                  <c:v>37068</c:v>
                </c:pt>
                <c:pt idx="26">
                  <c:v>37069</c:v>
                </c:pt>
                <c:pt idx="27">
                  <c:v>37070</c:v>
                </c:pt>
                <c:pt idx="28">
                  <c:v>37071</c:v>
                </c:pt>
                <c:pt idx="29">
                  <c:v>37072</c:v>
                </c:pt>
              </c:numCache>
            </c:numRef>
          </c:cat>
          <c:val>
            <c:numRef>
              <c:f>DAILY!$AD$2:$AD$32</c:f>
              <c:numCache>
                <c:formatCode>_(* #,##0_);_(* \(#,##0\);_(* "-"??_);_(@_)</c:formatCode>
                <c:ptCount val="31"/>
                <c:pt idx="0">
                  <c:v>-14500</c:v>
                </c:pt>
                <c:pt idx="1">
                  <c:v>-12000</c:v>
                </c:pt>
                <c:pt idx="2">
                  <c:v>-9500</c:v>
                </c:pt>
                <c:pt idx="3">
                  <c:v>-7000</c:v>
                </c:pt>
                <c:pt idx="4">
                  <c:v>-7000</c:v>
                </c:pt>
                <c:pt idx="5">
                  <c:v>-7000</c:v>
                </c:pt>
                <c:pt idx="6">
                  <c:v>-7000</c:v>
                </c:pt>
                <c:pt idx="7">
                  <c:v>-7000</c:v>
                </c:pt>
                <c:pt idx="8">
                  <c:v>-7000</c:v>
                </c:pt>
                <c:pt idx="9">
                  <c:v>-7000</c:v>
                </c:pt>
                <c:pt idx="10">
                  <c:v>-7000</c:v>
                </c:pt>
                <c:pt idx="11">
                  <c:v>-7000</c:v>
                </c:pt>
                <c:pt idx="12">
                  <c:v>-7000</c:v>
                </c:pt>
                <c:pt idx="13">
                  <c:v>-7000</c:v>
                </c:pt>
                <c:pt idx="14">
                  <c:v>-7000</c:v>
                </c:pt>
                <c:pt idx="15">
                  <c:v>-7000</c:v>
                </c:pt>
                <c:pt idx="16">
                  <c:v>-7000</c:v>
                </c:pt>
                <c:pt idx="17">
                  <c:v>-7000</c:v>
                </c:pt>
                <c:pt idx="18">
                  <c:v>-7000</c:v>
                </c:pt>
                <c:pt idx="19">
                  <c:v>-7000</c:v>
                </c:pt>
                <c:pt idx="20">
                  <c:v>-7000</c:v>
                </c:pt>
                <c:pt idx="21">
                  <c:v>-7000</c:v>
                </c:pt>
                <c:pt idx="22">
                  <c:v>-7000</c:v>
                </c:pt>
                <c:pt idx="23">
                  <c:v>-7000</c:v>
                </c:pt>
                <c:pt idx="24">
                  <c:v>-7000</c:v>
                </c:pt>
                <c:pt idx="25">
                  <c:v>-7000</c:v>
                </c:pt>
                <c:pt idx="26">
                  <c:v>-7000</c:v>
                </c:pt>
                <c:pt idx="27">
                  <c:v>-7000</c:v>
                </c:pt>
                <c:pt idx="28">
                  <c:v>-7000</c:v>
                </c:pt>
                <c:pt idx="29">
                  <c:v>-7000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DC5-4F13-8DF8-3F0551D21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217823"/>
        <c:axId val="1"/>
      </c:lineChart>
      <c:catAx>
        <c:axId val="33421782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217823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424981589938339"/>
          <c:y val="0.9367376889653154"/>
          <c:w val="0.13498258980150207"/>
          <c:h val="5.06344696738008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381000</xdr:colOff>
      <xdr:row>30</xdr:row>
      <xdr:rowOff>38100</xdr:rowOff>
    </xdr:from>
    <xdr:ext cx="104775" cy="212725"/>
    <xdr:sp macro="" textlink="">
      <xdr:nvSpPr>
        <xdr:cNvPr id="2052" name="Text Box 4">
          <a:extLst>
            <a:ext uri="{FF2B5EF4-FFF2-40B4-BE49-F238E27FC236}">
              <a16:creationId xmlns:a16="http://schemas.microsoft.com/office/drawing/2014/main" id="{80658EFD-C900-0D0C-51EA-54C9C63D912A}"/>
            </a:ext>
          </a:extLst>
        </xdr:cNvPr>
        <xdr:cNvSpPr txBox="1">
          <a:spLocks noChangeArrowheads="1"/>
        </xdr:cNvSpPr>
      </xdr:nvSpPr>
      <xdr:spPr bwMode="auto">
        <a:xfrm>
          <a:off x="31432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53" name="Text Box 5">
          <a:extLst>
            <a:ext uri="{FF2B5EF4-FFF2-40B4-BE49-F238E27FC236}">
              <a16:creationId xmlns:a16="http://schemas.microsoft.com/office/drawing/2014/main" id="{5989C5D8-8475-64A5-F898-E76E2A8F6149}"/>
            </a:ext>
          </a:extLst>
        </xdr:cNvPr>
        <xdr:cNvSpPr txBox="1">
          <a:spLocks noChangeArrowheads="1"/>
        </xdr:cNvSpPr>
      </xdr:nvSpPr>
      <xdr:spPr bwMode="auto">
        <a:xfrm>
          <a:off x="975360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381000</xdr:colOff>
      <xdr:row>30</xdr:row>
      <xdr:rowOff>38100</xdr:rowOff>
    </xdr:from>
    <xdr:ext cx="104775" cy="21272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ED1E3D98-B758-65F4-AF06-79D0A2D6D83C}"/>
            </a:ext>
          </a:extLst>
        </xdr:cNvPr>
        <xdr:cNvSpPr txBox="1">
          <a:spLocks noChangeArrowheads="1"/>
        </xdr:cNvSpPr>
      </xdr:nvSpPr>
      <xdr:spPr bwMode="auto">
        <a:xfrm>
          <a:off x="31432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55" name="Text Box 7">
          <a:extLst>
            <a:ext uri="{FF2B5EF4-FFF2-40B4-BE49-F238E27FC236}">
              <a16:creationId xmlns:a16="http://schemas.microsoft.com/office/drawing/2014/main" id="{CEC6C2EE-0DED-4F81-418E-EF7379628C6E}"/>
            </a:ext>
          </a:extLst>
        </xdr:cNvPr>
        <xdr:cNvSpPr txBox="1">
          <a:spLocks noChangeArrowheads="1"/>
        </xdr:cNvSpPr>
      </xdr:nvSpPr>
      <xdr:spPr bwMode="auto">
        <a:xfrm>
          <a:off x="975360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0</xdr:rowOff>
    </xdr:from>
    <xdr:to>
      <xdr:col>0</xdr:col>
      <xdr:colOff>0</xdr:colOff>
      <xdr:row>60</xdr:row>
      <xdr:rowOff>95250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13BAE49F-788A-205B-AF80-F93D581828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27</xdr:row>
      <xdr:rowOff>219075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8CC6ACBF-8EB1-0219-1F97-A6847EEE07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61</xdr:row>
      <xdr:rowOff>28575</xdr:rowOff>
    </xdr:from>
    <xdr:to>
      <xdr:col>0</xdr:col>
      <xdr:colOff>0</xdr:colOff>
      <xdr:row>78</xdr:row>
      <xdr:rowOff>47625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56FF413C-5B55-697B-CBFB-3EA0D0904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27</xdr:row>
      <xdr:rowOff>219075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14956B68-935E-658D-9649-82572B934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0</xdr:col>
      <xdr:colOff>0</xdr:colOff>
      <xdr:row>42</xdr:row>
      <xdr:rowOff>38100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F19A4BF0-06B5-6431-FE67-1E768FB603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0</xdr:col>
      <xdr:colOff>0</xdr:colOff>
      <xdr:row>42</xdr:row>
      <xdr:rowOff>28575</xdr:rowOff>
    </xdr:to>
    <xdr:graphicFrame macro="">
      <xdr:nvGraphicFramePr>
        <xdr:cNvPr id="1030" name="Chart 6">
          <a:extLst>
            <a:ext uri="{FF2B5EF4-FFF2-40B4-BE49-F238E27FC236}">
              <a16:creationId xmlns:a16="http://schemas.microsoft.com/office/drawing/2014/main" id="{A3D9C1A5-CB59-B227-4482-46A136558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43</xdr:row>
      <xdr:rowOff>0</xdr:rowOff>
    </xdr:from>
    <xdr:to>
      <xdr:col>0</xdr:col>
      <xdr:colOff>0</xdr:colOff>
      <xdr:row>60</xdr:row>
      <xdr:rowOff>95250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97724B8C-F568-BABE-08E1-872D8044BF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27</xdr:row>
      <xdr:rowOff>219075</xdr:rowOff>
    </xdr:to>
    <xdr:graphicFrame macro="">
      <xdr:nvGraphicFramePr>
        <xdr:cNvPr id="1032" name="Chart 8">
          <a:extLst>
            <a:ext uri="{FF2B5EF4-FFF2-40B4-BE49-F238E27FC236}">
              <a16:creationId xmlns:a16="http://schemas.microsoft.com/office/drawing/2014/main" id="{66F298A2-55B5-ACD7-42BB-DC7A4C8264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61</xdr:row>
      <xdr:rowOff>28575</xdr:rowOff>
    </xdr:from>
    <xdr:to>
      <xdr:col>0</xdr:col>
      <xdr:colOff>0</xdr:colOff>
      <xdr:row>78</xdr:row>
      <xdr:rowOff>47625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4C8EF467-C7AE-9467-48E7-626A93FF8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27</xdr:row>
      <xdr:rowOff>219075</xdr:rowOff>
    </xdr:to>
    <xdr:graphicFrame macro="">
      <xdr:nvGraphicFramePr>
        <xdr:cNvPr id="1034" name="Chart 10">
          <a:extLst>
            <a:ext uri="{FF2B5EF4-FFF2-40B4-BE49-F238E27FC236}">
              <a16:creationId xmlns:a16="http://schemas.microsoft.com/office/drawing/2014/main" id="{810AE941-6020-BF39-2BC6-2752CA2907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0</xdr:col>
      <xdr:colOff>0</xdr:colOff>
      <xdr:row>42</xdr:row>
      <xdr:rowOff>38100</xdr:rowOff>
    </xdr:to>
    <xdr:graphicFrame macro="">
      <xdr:nvGraphicFramePr>
        <xdr:cNvPr id="1035" name="Chart 11">
          <a:extLst>
            <a:ext uri="{FF2B5EF4-FFF2-40B4-BE49-F238E27FC236}">
              <a16:creationId xmlns:a16="http://schemas.microsoft.com/office/drawing/2014/main" id="{D5535ECD-95A1-576F-8F79-F9A15C4EC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0</xdr:col>
      <xdr:colOff>0</xdr:colOff>
      <xdr:row>42</xdr:row>
      <xdr:rowOff>28575</xdr:rowOff>
    </xdr:to>
    <xdr:graphicFrame macro="">
      <xdr:nvGraphicFramePr>
        <xdr:cNvPr id="1036" name="Chart 12">
          <a:extLst>
            <a:ext uri="{FF2B5EF4-FFF2-40B4-BE49-F238E27FC236}">
              <a16:creationId xmlns:a16="http://schemas.microsoft.com/office/drawing/2014/main" id="{3A1C672A-D72C-2D9F-FFAD-AEAB8E282F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43</xdr:row>
      <xdr:rowOff>0</xdr:rowOff>
    </xdr:from>
    <xdr:to>
      <xdr:col>0</xdr:col>
      <xdr:colOff>0</xdr:colOff>
      <xdr:row>60</xdr:row>
      <xdr:rowOff>95250</xdr:rowOff>
    </xdr:to>
    <xdr:graphicFrame macro="">
      <xdr:nvGraphicFramePr>
        <xdr:cNvPr id="1037" name="Chart 13">
          <a:extLst>
            <a:ext uri="{FF2B5EF4-FFF2-40B4-BE49-F238E27FC236}">
              <a16:creationId xmlns:a16="http://schemas.microsoft.com/office/drawing/2014/main" id="{E8B372F9-3DA2-ABCB-DC34-B33004AB3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27</xdr:row>
      <xdr:rowOff>219075</xdr:rowOff>
    </xdr:to>
    <xdr:graphicFrame macro="">
      <xdr:nvGraphicFramePr>
        <xdr:cNvPr id="1038" name="Chart 14">
          <a:extLst>
            <a:ext uri="{FF2B5EF4-FFF2-40B4-BE49-F238E27FC236}">
              <a16:creationId xmlns:a16="http://schemas.microsoft.com/office/drawing/2014/main" id="{309C98D1-1C46-6E3C-FA09-6234C52FA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61</xdr:row>
      <xdr:rowOff>28575</xdr:rowOff>
    </xdr:from>
    <xdr:to>
      <xdr:col>0</xdr:col>
      <xdr:colOff>0</xdr:colOff>
      <xdr:row>78</xdr:row>
      <xdr:rowOff>47625</xdr:rowOff>
    </xdr:to>
    <xdr:graphicFrame macro="">
      <xdr:nvGraphicFramePr>
        <xdr:cNvPr id="1039" name="Chart 15">
          <a:extLst>
            <a:ext uri="{FF2B5EF4-FFF2-40B4-BE49-F238E27FC236}">
              <a16:creationId xmlns:a16="http://schemas.microsoft.com/office/drawing/2014/main" id="{CAE773C6-28BC-AA7F-938E-6A87A4377D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27</xdr:row>
      <xdr:rowOff>219075</xdr:rowOff>
    </xdr:to>
    <xdr:graphicFrame macro="">
      <xdr:nvGraphicFramePr>
        <xdr:cNvPr id="1040" name="Chart 16">
          <a:extLst>
            <a:ext uri="{FF2B5EF4-FFF2-40B4-BE49-F238E27FC236}">
              <a16:creationId xmlns:a16="http://schemas.microsoft.com/office/drawing/2014/main" id="{EEDD68DD-6453-FF44-1BDD-57A29EC5C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0</xdr:col>
      <xdr:colOff>0</xdr:colOff>
      <xdr:row>42</xdr:row>
      <xdr:rowOff>38100</xdr:rowOff>
    </xdr:to>
    <xdr:graphicFrame macro="">
      <xdr:nvGraphicFramePr>
        <xdr:cNvPr id="1041" name="Chart 17">
          <a:extLst>
            <a:ext uri="{FF2B5EF4-FFF2-40B4-BE49-F238E27FC236}">
              <a16:creationId xmlns:a16="http://schemas.microsoft.com/office/drawing/2014/main" id="{8E1AB217-2AB8-D4AC-8880-41189A745B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0</xdr:col>
      <xdr:colOff>0</xdr:colOff>
      <xdr:row>42</xdr:row>
      <xdr:rowOff>28575</xdr:rowOff>
    </xdr:to>
    <xdr:graphicFrame macro="">
      <xdr:nvGraphicFramePr>
        <xdr:cNvPr id="1042" name="Chart 18">
          <a:extLst>
            <a:ext uri="{FF2B5EF4-FFF2-40B4-BE49-F238E27FC236}">
              <a16:creationId xmlns:a16="http://schemas.microsoft.com/office/drawing/2014/main" id="{4D384EF4-7258-A693-9D1D-49F403E0B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43</xdr:row>
      <xdr:rowOff>0</xdr:rowOff>
    </xdr:from>
    <xdr:to>
      <xdr:col>0</xdr:col>
      <xdr:colOff>0</xdr:colOff>
      <xdr:row>60</xdr:row>
      <xdr:rowOff>95250</xdr:rowOff>
    </xdr:to>
    <xdr:graphicFrame macro="">
      <xdr:nvGraphicFramePr>
        <xdr:cNvPr id="1043" name="Chart 19">
          <a:extLst>
            <a:ext uri="{FF2B5EF4-FFF2-40B4-BE49-F238E27FC236}">
              <a16:creationId xmlns:a16="http://schemas.microsoft.com/office/drawing/2014/main" id="{108194A8-8622-4979-CBDD-743A89144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27</xdr:row>
      <xdr:rowOff>219075</xdr:rowOff>
    </xdr:to>
    <xdr:graphicFrame macro="">
      <xdr:nvGraphicFramePr>
        <xdr:cNvPr id="1044" name="Chart 20">
          <a:extLst>
            <a:ext uri="{FF2B5EF4-FFF2-40B4-BE49-F238E27FC236}">
              <a16:creationId xmlns:a16="http://schemas.microsoft.com/office/drawing/2014/main" id="{5CECB9B5-62FA-E97C-D6B7-56D69C18E7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61</xdr:row>
      <xdr:rowOff>28575</xdr:rowOff>
    </xdr:from>
    <xdr:to>
      <xdr:col>0</xdr:col>
      <xdr:colOff>0</xdr:colOff>
      <xdr:row>78</xdr:row>
      <xdr:rowOff>47625</xdr:rowOff>
    </xdr:to>
    <xdr:graphicFrame macro="">
      <xdr:nvGraphicFramePr>
        <xdr:cNvPr id="1045" name="Chart 21">
          <a:extLst>
            <a:ext uri="{FF2B5EF4-FFF2-40B4-BE49-F238E27FC236}">
              <a16:creationId xmlns:a16="http://schemas.microsoft.com/office/drawing/2014/main" id="{AEB7F344-8C49-A1F9-C0DE-76E8DEDDAF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27</xdr:row>
      <xdr:rowOff>219075</xdr:rowOff>
    </xdr:to>
    <xdr:graphicFrame macro="">
      <xdr:nvGraphicFramePr>
        <xdr:cNvPr id="1046" name="Chart 22">
          <a:extLst>
            <a:ext uri="{FF2B5EF4-FFF2-40B4-BE49-F238E27FC236}">
              <a16:creationId xmlns:a16="http://schemas.microsoft.com/office/drawing/2014/main" id="{04CD9EDA-F76A-5B8D-87DB-C183D1AF14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0</xdr:col>
      <xdr:colOff>0</xdr:colOff>
      <xdr:row>42</xdr:row>
      <xdr:rowOff>38100</xdr:rowOff>
    </xdr:to>
    <xdr:graphicFrame macro="">
      <xdr:nvGraphicFramePr>
        <xdr:cNvPr id="1047" name="Chart 23">
          <a:extLst>
            <a:ext uri="{FF2B5EF4-FFF2-40B4-BE49-F238E27FC236}">
              <a16:creationId xmlns:a16="http://schemas.microsoft.com/office/drawing/2014/main" id="{5B331523-4697-FBD1-D786-940081025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0</xdr:col>
      <xdr:colOff>0</xdr:colOff>
      <xdr:row>42</xdr:row>
      <xdr:rowOff>28575</xdr:rowOff>
    </xdr:to>
    <xdr:graphicFrame macro="">
      <xdr:nvGraphicFramePr>
        <xdr:cNvPr id="1048" name="Chart 24">
          <a:extLst>
            <a:ext uri="{FF2B5EF4-FFF2-40B4-BE49-F238E27FC236}">
              <a16:creationId xmlns:a16="http://schemas.microsoft.com/office/drawing/2014/main" id="{284605B0-42C4-0785-F094-0BA9E8425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0</xdr:col>
      <xdr:colOff>0</xdr:colOff>
      <xdr:row>62</xdr:row>
      <xdr:rowOff>95250</xdr:rowOff>
    </xdr:to>
    <xdr:graphicFrame macro="">
      <xdr:nvGraphicFramePr>
        <xdr:cNvPr id="1049" name="Chart 25">
          <a:extLst>
            <a:ext uri="{FF2B5EF4-FFF2-40B4-BE49-F238E27FC236}">
              <a16:creationId xmlns:a16="http://schemas.microsoft.com/office/drawing/2014/main" id="{11D772BA-D60D-514D-F764-8A261E070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29</xdr:row>
      <xdr:rowOff>219075</xdr:rowOff>
    </xdr:to>
    <xdr:graphicFrame macro="">
      <xdr:nvGraphicFramePr>
        <xdr:cNvPr id="1050" name="Chart 26">
          <a:extLst>
            <a:ext uri="{FF2B5EF4-FFF2-40B4-BE49-F238E27FC236}">
              <a16:creationId xmlns:a16="http://schemas.microsoft.com/office/drawing/2014/main" id="{C57E4E27-2AB5-31AC-196B-B461AE9D6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0</xdr:colOff>
      <xdr:row>63</xdr:row>
      <xdr:rowOff>28575</xdr:rowOff>
    </xdr:from>
    <xdr:to>
      <xdr:col>0</xdr:col>
      <xdr:colOff>0</xdr:colOff>
      <xdr:row>80</xdr:row>
      <xdr:rowOff>47625</xdr:rowOff>
    </xdr:to>
    <xdr:graphicFrame macro="">
      <xdr:nvGraphicFramePr>
        <xdr:cNvPr id="1051" name="Chart 27">
          <a:extLst>
            <a:ext uri="{FF2B5EF4-FFF2-40B4-BE49-F238E27FC236}">
              <a16:creationId xmlns:a16="http://schemas.microsoft.com/office/drawing/2014/main" id="{16D81D00-C168-FB85-CCA4-702C5027F4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29</xdr:row>
      <xdr:rowOff>219075</xdr:rowOff>
    </xdr:to>
    <xdr:graphicFrame macro="">
      <xdr:nvGraphicFramePr>
        <xdr:cNvPr id="1052" name="Chart 28">
          <a:extLst>
            <a:ext uri="{FF2B5EF4-FFF2-40B4-BE49-F238E27FC236}">
              <a16:creationId xmlns:a16="http://schemas.microsoft.com/office/drawing/2014/main" id="{D01AA38B-B81D-52BD-DD52-B372E37AB1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0</xdr:col>
      <xdr:colOff>0</xdr:colOff>
      <xdr:row>44</xdr:row>
      <xdr:rowOff>38100</xdr:rowOff>
    </xdr:to>
    <xdr:graphicFrame macro="">
      <xdr:nvGraphicFramePr>
        <xdr:cNvPr id="1053" name="Chart 29">
          <a:extLst>
            <a:ext uri="{FF2B5EF4-FFF2-40B4-BE49-F238E27FC236}">
              <a16:creationId xmlns:a16="http://schemas.microsoft.com/office/drawing/2014/main" id="{772CED9E-D4F3-618A-2FE9-B7525B8C5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0</xdr:col>
      <xdr:colOff>0</xdr:colOff>
      <xdr:row>44</xdr:row>
      <xdr:rowOff>28575</xdr:rowOff>
    </xdr:to>
    <xdr:graphicFrame macro="">
      <xdr:nvGraphicFramePr>
        <xdr:cNvPr id="1054" name="Chart 30">
          <a:extLst>
            <a:ext uri="{FF2B5EF4-FFF2-40B4-BE49-F238E27FC236}">
              <a16:creationId xmlns:a16="http://schemas.microsoft.com/office/drawing/2014/main" id="{0A5FFFA0-26D9-5279-374B-A88E87663F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0</xdr:colOff>
      <xdr:row>45</xdr:row>
      <xdr:rowOff>19050</xdr:rowOff>
    </xdr:from>
    <xdr:to>
      <xdr:col>21</xdr:col>
      <xdr:colOff>9525</xdr:colOff>
      <xdr:row>65</xdr:row>
      <xdr:rowOff>142875</xdr:rowOff>
    </xdr:to>
    <xdr:graphicFrame macro="">
      <xdr:nvGraphicFramePr>
        <xdr:cNvPr id="1055" name="Chart 31">
          <a:extLst>
            <a:ext uri="{FF2B5EF4-FFF2-40B4-BE49-F238E27FC236}">
              <a16:creationId xmlns:a16="http://schemas.microsoft.com/office/drawing/2014/main" id="{D2B6945C-3B21-96E8-D1D0-615B593328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6</xdr:col>
      <xdr:colOff>19050</xdr:colOff>
      <xdr:row>7</xdr:row>
      <xdr:rowOff>19050</xdr:rowOff>
    </xdr:from>
    <xdr:to>
      <xdr:col>13</xdr:col>
      <xdr:colOff>142875</xdr:colOff>
      <xdr:row>25</xdr:row>
      <xdr:rowOff>76200</xdr:rowOff>
    </xdr:to>
    <xdr:graphicFrame macro="">
      <xdr:nvGraphicFramePr>
        <xdr:cNvPr id="1056" name="Chart 32">
          <a:extLst>
            <a:ext uri="{FF2B5EF4-FFF2-40B4-BE49-F238E27FC236}">
              <a16:creationId xmlns:a16="http://schemas.microsoft.com/office/drawing/2014/main" id="{E7929302-21BA-0278-F5D3-E2DA57D381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</xdr:col>
      <xdr:colOff>723900</xdr:colOff>
      <xdr:row>66</xdr:row>
      <xdr:rowOff>114300</xdr:rowOff>
    </xdr:from>
    <xdr:to>
      <xdr:col>20</xdr:col>
      <xdr:colOff>647700</xdr:colOff>
      <xdr:row>87</xdr:row>
      <xdr:rowOff>28575</xdr:rowOff>
    </xdr:to>
    <xdr:graphicFrame macro="">
      <xdr:nvGraphicFramePr>
        <xdr:cNvPr id="1057" name="Chart 33">
          <a:extLst>
            <a:ext uri="{FF2B5EF4-FFF2-40B4-BE49-F238E27FC236}">
              <a16:creationId xmlns:a16="http://schemas.microsoft.com/office/drawing/2014/main" id="{A97545C4-09F9-3F4F-E726-7BFE53F6CA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13</xdr:col>
      <xdr:colOff>276225</xdr:colOff>
      <xdr:row>7</xdr:row>
      <xdr:rowOff>19050</xdr:rowOff>
    </xdr:from>
    <xdr:to>
      <xdr:col>21</xdr:col>
      <xdr:colOff>9525</xdr:colOff>
      <xdr:row>25</xdr:row>
      <xdr:rowOff>47625</xdr:rowOff>
    </xdr:to>
    <xdr:graphicFrame macro="">
      <xdr:nvGraphicFramePr>
        <xdr:cNvPr id="1058" name="Chart 34">
          <a:extLst>
            <a:ext uri="{FF2B5EF4-FFF2-40B4-BE49-F238E27FC236}">
              <a16:creationId xmlns:a16="http://schemas.microsoft.com/office/drawing/2014/main" id="{1D705F92-BB95-1CE2-12B8-CA9FEFB1E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6</xdr:col>
      <xdr:colOff>0</xdr:colOff>
      <xdr:row>25</xdr:row>
      <xdr:rowOff>104775</xdr:rowOff>
    </xdr:from>
    <xdr:to>
      <xdr:col>13</xdr:col>
      <xdr:colOff>142875</xdr:colOff>
      <xdr:row>43</xdr:row>
      <xdr:rowOff>152400</xdr:rowOff>
    </xdr:to>
    <xdr:graphicFrame macro="">
      <xdr:nvGraphicFramePr>
        <xdr:cNvPr id="1059" name="Chart 35">
          <a:extLst>
            <a:ext uri="{FF2B5EF4-FFF2-40B4-BE49-F238E27FC236}">
              <a16:creationId xmlns:a16="http://schemas.microsoft.com/office/drawing/2014/main" id="{8B51DD4F-93E7-4537-D95D-656390F4D2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13</xdr:col>
      <xdr:colOff>304800</xdr:colOff>
      <xdr:row>25</xdr:row>
      <xdr:rowOff>76200</xdr:rowOff>
    </xdr:from>
    <xdr:to>
      <xdr:col>21</xdr:col>
      <xdr:colOff>28575</xdr:colOff>
      <xdr:row>43</xdr:row>
      <xdr:rowOff>142875</xdr:rowOff>
    </xdr:to>
    <xdr:graphicFrame macro="">
      <xdr:nvGraphicFramePr>
        <xdr:cNvPr id="1060" name="Chart 36">
          <a:extLst>
            <a:ext uri="{FF2B5EF4-FFF2-40B4-BE49-F238E27FC236}">
              <a16:creationId xmlns:a16="http://schemas.microsoft.com/office/drawing/2014/main" id="{13F7CEAB-229E-4CEB-D7F2-D7804B375D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oneCellAnchor>
    <xdr:from>
      <xdr:col>2</xdr:col>
      <xdr:colOff>381000</xdr:colOff>
      <xdr:row>30</xdr:row>
      <xdr:rowOff>38100</xdr:rowOff>
    </xdr:from>
    <xdr:ext cx="104775" cy="212725"/>
    <xdr:sp macro="" textlink="">
      <xdr:nvSpPr>
        <xdr:cNvPr id="1061" name="Text Box 37">
          <a:extLst>
            <a:ext uri="{FF2B5EF4-FFF2-40B4-BE49-F238E27FC236}">
              <a16:creationId xmlns:a16="http://schemas.microsoft.com/office/drawing/2014/main" id="{625D3592-DE68-BAC2-0CC2-A814AF15BC38}"/>
            </a:ext>
          </a:extLst>
        </xdr:cNvPr>
        <xdr:cNvSpPr txBox="1">
          <a:spLocks noChangeArrowheads="1"/>
        </xdr:cNvSpPr>
      </xdr:nvSpPr>
      <xdr:spPr bwMode="auto">
        <a:xfrm>
          <a:off x="3143250" y="54673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NAES\NATTS\ARUBA\Alcatraz\quo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eolquote"/>
      <sheetName val="gas supply deal"/>
      <sheetName val="WKEND SENDOUT"/>
      <sheetName val="Sheet2"/>
      <sheetName val="nng ventura"/>
      <sheetName val="SENDOUT"/>
      <sheetName val="ngpl dss deal"/>
      <sheetName val="gage (sept)"/>
      <sheetName val="ANR"/>
      <sheetName val="Cary"/>
      <sheetName val="Richie"/>
      <sheetName val="CHICAGO PRICES"/>
      <sheetName val="gage ga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B2">
            <v>36770</v>
          </cell>
          <cell r="AC2">
            <v>66453</v>
          </cell>
          <cell r="AD2">
            <v>190431</v>
          </cell>
          <cell r="AE2">
            <v>70212</v>
          </cell>
          <cell r="AF2">
            <v>-66665</v>
          </cell>
          <cell r="AH2">
            <v>36770</v>
          </cell>
          <cell r="AI2">
            <v>271986</v>
          </cell>
          <cell r="AJ2">
            <v>271986</v>
          </cell>
          <cell r="AL2">
            <v>36770</v>
          </cell>
          <cell r="AM2">
            <v>145517</v>
          </cell>
        </row>
        <row r="3">
          <cell r="AB3">
            <v>36771</v>
          </cell>
          <cell r="AC3">
            <v>21735</v>
          </cell>
          <cell r="AD3">
            <v>188696</v>
          </cell>
          <cell r="AE3">
            <v>10</v>
          </cell>
          <cell r="AF3">
            <v>-51703</v>
          </cell>
          <cell r="AH3">
            <v>36771</v>
          </cell>
          <cell r="AI3">
            <v>215041</v>
          </cell>
          <cell r="AJ3">
            <v>215041</v>
          </cell>
          <cell r="AL3">
            <v>36771</v>
          </cell>
          <cell r="AM3">
            <v>175311</v>
          </cell>
        </row>
        <row r="4">
          <cell r="AB4">
            <v>36772</v>
          </cell>
          <cell r="AC4">
            <v>0</v>
          </cell>
          <cell r="AD4">
            <v>208354</v>
          </cell>
          <cell r="AE4">
            <v>10</v>
          </cell>
          <cell r="AF4">
            <v>-26758</v>
          </cell>
          <cell r="AH4">
            <v>36772</v>
          </cell>
          <cell r="AI4">
            <v>190000</v>
          </cell>
          <cell r="AJ4">
            <v>190000</v>
          </cell>
          <cell r="AL4">
            <v>36772</v>
          </cell>
          <cell r="AM4">
            <v>169521</v>
          </cell>
        </row>
        <row r="5">
          <cell r="AB5">
            <v>36773</v>
          </cell>
          <cell r="AC5">
            <v>0</v>
          </cell>
          <cell r="AD5">
            <v>228012</v>
          </cell>
          <cell r="AE5">
            <v>10</v>
          </cell>
          <cell r="AF5">
            <v>-6768</v>
          </cell>
          <cell r="AH5">
            <v>36773</v>
          </cell>
          <cell r="AI5">
            <v>223000</v>
          </cell>
          <cell r="AJ5">
            <v>223000</v>
          </cell>
          <cell r="AL5">
            <v>36773</v>
          </cell>
          <cell r="AM5">
            <v>175636</v>
          </cell>
        </row>
        <row r="6">
          <cell r="AB6">
            <v>36774</v>
          </cell>
          <cell r="AC6">
            <v>0</v>
          </cell>
          <cell r="AD6">
            <v>247670</v>
          </cell>
          <cell r="AE6">
            <v>10</v>
          </cell>
          <cell r="AF6">
            <v>-6778</v>
          </cell>
          <cell r="AH6">
            <v>36774</v>
          </cell>
          <cell r="AI6">
            <v>253395</v>
          </cell>
          <cell r="AJ6">
            <v>253395</v>
          </cell>
          <cell r="AL6">
            <v>36774</v>
          </cell>
          <cell r="AM6">
            <v>174951</v>
          </cell>
        </row>
        <row r="7">
          <cell r="AB7">
            <v>36775</v>
          </cell>
          <cell r="AC7">
            <v>0</v>
          </cell>
          <cell r="AD7">
            <v>267328</v>
          </cell>
          <cell r="AE7">
            <v>10</v>
          </cell>
          <cell r="AF7">
            <v>-6788</v>
          </cell>
          <cell r="AH7">
            <v>36775</v>
          </cell>
          <cell r="AI7">
            <v>253852</v>
          </cell>
          <cell r="AJ7">
            <v>253852</v>
          </cell>
          <cell r="AL7">
            <v>36775</v>
          </cell>
          <cell r="AM7">
            <v>151882</v>
          </cell>
        </row>
        <row r="8">
          <cell r="AB8">
            <v>36776</v>
          </cell>
          <cell r="AC8">
            <v>60449</v>
          </cell>
          <cell r="AD8">
            <v>226879</v>
          </cell>
          <cell r="AE8">
            <v>10</v>
          </cell>
          <cell r="AF8">
            <v>-6798</v>
          </cell>
          <cell r="AH8">
            <v>36776</v>
          </cell>
          <cell r="AI8">
            <v>252690</v>
          </cell>
          <cell r="AJ8">
            <v>252690</v>
          </cell>
          <cell r="AL8">
            <v>36776</v>
          </cell>
          <cell r="AM8">
            <v>149644</v>
          </cell>
        </row>
        <row r="9">
          <cell r="AB9">
            <v>36777</v>
          </cell>
          <cell r="AC9">
            <v>59968</v>
          </cell>
          <cell r="AD9">
            <v>166911</v>
          </cell>
          <cell r="AE9">
            <v>10</v>
          </cell>
          <cell r="AF9">
            <v>-6808</v>
          </cell>
          <cell r="AH9">
            <v>36777</v>
          </cell>
          <cell r="AI9">
            <v>234709</v>
          </cell>
          <cell r="AJ9">
            <v>234709</v>
          </cell>
          <cell r="AL9">
            <v>36777</v>
          </cell>
          <cell r="AM9">
            <v>141843</v>
          </cell>
        </row>
        <row r="10">
          <cell r="AB10">
            <v>36778</v>
          </cell>
          <cell r="AC10">
            <v>26249</v>
          </cell>
          <cell r="AD10">
            <v>190255.8579</v>
          </cell>
          <cell r="AE10">
            <v>10</v>
          </cell>
          <cell r="AF10">
            <v>-4568</v>
          </cell>
          <cell r="AH10">
            <v>36778</v>
          </cell>
          <cell r="AI10">
            <v>206740</v>
          </cell>
          <cell r="AJ10">
            <v>206740</v>
          </cell>
          <cell r="AL10">
            <v>36778</v>
          </cell>
          <cell r="AM10">
            <v>152372</v>
          </cell>
        </row>
        <row r="11">
          <cell r="AB11">
            <v>36779</v>
          </cell>
          <cell r="AC11">
            <v>3220</v>
          </cell>
          <cell r="AD11">
            <v>236235.91990000001</v>
          </cell>
          <cell r="AE11">
            <v>10</v>
          </cell>
          <cell r="AF11">
            <v>-2328</v>
          </cell>
          <cell r="AH11">
            <v>36779</v>
          </cell>
          <cell r="AI11">
            <v>219834</v>
          </cell>
          <cell r="AJ11">
            <v>219834</v>
          </cell>
          <cell r="AL11">
            <v>36779</v>
          </cell>
          <cell r="AM11">
            <v>152322</v>
          </cell>
        </row>
        <row r="12">
          <cell r="AB12">
            <v>36780</v>
          </cell>
          <cell r="AC12">
            <v>33982</v>
          </cell>
          <cell r="AD12">
            <v>251980.01209999999</v>
          </cell>
          <cell r="AE12">
            <v>17041</v>
          </cell>
          <cell r="AF12">
            <v>2881</v>
          </cell>
          <cell r="AH12">
            <v>36780</v>
          </cell>
          <cell r="AI12">
            <v>257926</v>
          </cell>
          <cell r="AJ12">
            <v>257926</v>
          </cell>
          <cell r="AL12">
            <v>36780</v>
          </cell>
          <cell r="AM12">
            <v>151972</v>
          </cell>
        </row>
        <row r="13">
          <cell r="AB13">
            <v>36781</v>
          </cell>
          <cell r="AC13">
            <v>24286</v>
          </cell>
          <cell r="AD13">
            <v>277254.3027</v>
          </cell>
          <cell r="AE13">
            <v>10</v>
          </cell>
          <cell r="AF13">
            <v>2871</v>
          </cell>
          <cell r="AH13">
            <v>36781</v>
          </cell>
          <cell r="AI13">
            <v>251589</v>
          </cell>
          <cell r="AJ13">
            <v>251589</v>
          </cell>
          <cell r="AL13">
            <v>36781</v>
          </cell>
          <cell r="AM13">
            <v>154619</v>
          </cell>
        </row>
        <row r="14">
          <cell r="AB14">
            <v>36782</v>
          </cell>
          <cell r="AC14">
            <v>28430</v>
          </cell>
          <cell r="AD14">
            <v>298455.45569999999</v>
          </cell>
          <cell r="AE14">
            <v>10</v>
          </cell>
          <cell r="AF14">
            <v>2861</v>
          </cell>
          <cell r="AH14">
            <v>36782</v>
          </cell>
          <cell r="AI14">
            <v>246443</v>
          </cell>
          <cell r="AJ14">
            <v>246443</v>
          </cell>
          <cell r="AL14">
            <v>36782</v>
          </cell>
          <cell r="AM14">
            <v>138783</v>
          </cell>
        </row>
        <row r="15">
          <cell r="AB15">
            <v>36783</v>
          </cell>
          <cell r="AC15">
            <v>21687</v>
          </cell>
          <cell r="AD15">
            <v>276768.45569999999</v>
          </cell>
          <cell r="AE15">
            <v>10</v>
          </cell>
          <cell r="AF15">
            <v>2851</v>
          </cell>
          <cell r="AH15">
            <v>36783</v>
          </cell>
          <cell r="AI15">
            <v>251946</v>
          </cell>
          <cell r="AJ15">
            <v>251946</v>
          </cell>
          <cell r="AL15">
            <v>36783</v>
          </cell>
          <cell r="AM15">
            <v>151157</v>
          </cell>
        </row>
        <row r="16">
          <cell r="AB16">
            <v>36784</v>
          </cell>
          <cell r="AC16">
            <v>0</v>
          </cell>
          <cell r="AD16">
            <v>296426.45569999999</v>
          </cell>
          <cell r="AE16">
            <v>498</v>
          </cell>
          <cell r="AF16">
            <v>2353</v>
          </cell>
          <cell r="AH16">
            <v>36784</v>
          </cell>
          <cell r="AI16">
            <v>271866</v>
          </cell>
          <cell r="AJ16">
            <v>271866</v>
          </cell>
          <cell r="AL16">
            <v>36784</v>
          </cell>
          <cell r="AM16">
            <v>150550</v>
          </cell>
        </row>
        <row r="17">
          <cell r="AB17">
            <v>36785</v>
          </cell>
          <cell r="AC17">
            <v>0</v>
          </cell>
          <cell r="AD17">
            <v>316084.45569999999</v>
          </cell>
          <cell r="AE17">
            <v>10</v>
          </cell>
          <cell r="AF17">
            <v>2343</v>
          </cell>
          <cell r="AH17">
            <v>36785</v>
          </cell>
          <cell r="AI17">
            <v>243751</v>
          </cell>
          <cell r="AJ17">
            <v>243751</v>
          </cell>
          <cell r="AL17">
            <v>36785</v>
          </cell>
          <cell r="AM17">
            <v>147765</v>
          </cell>
        </row>
        <row r="18">
          <cell r="AB18">
            <v>36786</v>
          </cell>
          <cell r="AC18">
            <v>0</v>
          </cell>
          <cell r="AD18">
            <v>335742.45569999999</v>
          </cell>
          <cell r="AE18">
            <v>10</v>
          </cell>
          <cell r="AF18">
            <v>2333</v>
          </cell>
          <cell r="AH18">
            <v>36786</v>
          </cell>
          <cell r="AI18">
            <v>237705</v>
          </cell>
          <cell r="AJ18">
            <v>237705</v>
          </cell>
          <cell r="AL18">
            <v>36786</v>
          </cell>
          <cell r="AM18">
            <v>147792</v>
          </cell>
        </row>
        <row r="19">
          <cell r="AB19">
            <v>36787</v>
          </cell>
          <cell r="AC19">
            <v>81658</v>
          </cell>
          <cell r="AD19">
            <v>274084.45569999999</v>
          </cell>
          <cell r="AE19">
            <v>10</v>
          </cell>
          <cell r="AF19">
            <v>2323</v>
          </cell>
          <cell r="AH19">
            <v>36787</v>
          </cell>
          <cell r="AI19">
            <v>250000</v>
          </cell>
          <cell r="AJ19">
            <v>251462</v>
          </cell>
          <cell r="AL19">
            <v>36787</v>
          </cell>
          <cell r="AM19">
            <v>147092</v>
          </cell>
        </row>
        <row r="20">
          <cell r="AB20">
            <v>36788</v>
          </cell>
          <cell r="AC20">
            <v>38400</v>
          </cell>
          <cell r="AD20">
            <v>255684.45569999999</v>
          </cell>
          <cell r="AE20">
            <v>10</v>
          </cell>
          <cell r="AF20">
            <v>2313</v>
          </cell>
          <cell r="AH20">
            <v>36788</v>
          </cell>
          <cell r="AI20">
            <v>252000</v>
          </cell>
          <cell r="AJ20">
            <v>238627</v>
          </cell>
          <cell r="AL20">
            <v>36788</v>
          </cell>
          <cell r="AM20">
            <v>172170</v>
          </cell>
        </row>
        <row r="21">
          <cell r="AB21">
            <v>36789</v>
          </cell>
          <cell r="AC21">
            <v>0</v>
          </cell>
          <cell r="AD21">
            <v>305684.45569999999</v>
          </cell>
          <cell r="AE21">
            <v>10</v>
          </cell>
          <cell r="AF21">
            <v>2303</v>
          </cell>
          <cell r="AH21">
            <v>36789</v>
          </cell>
          <cell r="AI21">
            <v>258000</v>
          </cell>
          <cell r="AJ21">
            <v>293010</v>
          </cell>
          <cell r="AL21">
            <v>36789</v>
          </cell>
          <cell r="AM21">
            <v>150209</v>
          </cell>
        </row>
        <row r="22">
          <cell r="AB22">
            <v>36790</v>
          </cell>
          <cell r="AC22">
            <v>0</v>
          </cell>
          <cell r="AD22">
            <v>305684.45569999999</v>
          </cell>
          <cell r="AE22">
            <v>10</v>
          </cell>
          <cell r="AF22">
            <v>2293</v>
          </cell>
          <cell r="AH22">
            <v>36790</v>
          </cell>
          <cell r="AI22">
            <v>305000</v>
          </cell>
          <cell r="AJ22">
            <v>297613</v>
          </cell>
          <cell r="AL22">
            <v>36790</v>
          </cell>
          <cell r="AM22">
            <v>157505</v>
          </cell>
        </row>
        <row r="23">
          <cell r="AB23">
            <v>36791</v>
          </cell>
          <cell r="AC23">
            <v>0</v>
          </cell>
          <cell r="AD23">
            <v>305684.45569999999</v>
          </cell>
          <cell r="AE23">
            <v>10</v>
          </cell>
          <cell r="AF23">
            <v>2283</v>
          </cell>
          <cell r="AH23">
            <v>36791</v>
          </cell>
          <cell r="AI23">
            <v>279000</v>
          </cell>
          <cell r="AJ23">
            <v>279524</v>
          </cell>
          <cell r="AL23">
            <v>36791</v>
          </cell>
          <cell r="AM23">
            <v>160398</v>
          </cell>
        </row>
        <row r="24">
          <cell r="AB24">
            <v>36792</v>
          </cell>
          <cell r="AC24">
            <v>0</v>
          </cell>
          <cell r="AD24">
            <v>305684.45569999999</v>
          </cell>
          <cell r="AE24">
            <v>10</v>
          </cell>
          <cell r="AF24">
            <v>2273</v>
          </cell>
          <cell r="AH24">
            <v>36792</v>
          </cell>
          <cell r="AI24">
            <v>250000</v>
          </cell>
          <cell r="AJ24">
            <v>259718</v>
          </cell>
          <cell r="AL24">
            <v>36792</v>
          </cell>
          <cell r="AM24">
            <v>149216</v>
          </cell>
        </row>
        <row r="25">
          <cell r="AB25">
            <v>36793</v>
          </cell>
          <cell r="AC25">
            <v>0</v>
          </cell>
          <cell r="AD25">
            <v>305684.45569999999</v>
          </cell>
          <cell r="AE25">
            <v>10</v>
          </cell>
          <cell r="AF25">
            <v>2263</v>
          </cell>
          <cell r="AH25">
            <v>36793</v>
          </cell>
          <cell r="AI25">
            <v>463000</v>
          </cell>
          <cell r="AJ25">
            <v>361520</v>
          </cell>
          <cell r="AL25">
            <v>36793</v>
          </cell>
          <cell r="AM25">
            <v>149106</v>
          </cell>
        </row>
        <row r="26">
          <cell r="AB26">
            <v>36794</v>
          </cell>
          <cell r="AC26">
            <v>0</v>
          </cell>
          <cell r="AD26">
            <v>305684.45569999999</v>
          </cell>
          <cell r="AE26">
            <v>10</v>
          </cell>
          <cell r="AF26">
            <v>2253</v>
          </cell>
          <cell r="AH26">
            <v>36794</v>
          </cell>
          <cell r="AI26">
            <v>476000</v>
          </cell>
          <cell r="AJ26">
            <v>474825</v>
          </cell>
          <cell r="AL26">
            <v>36794</v>
          </cell>
          <cell r="AM26">
            <v>148256</v>
          </cell>
        </row>
        <row r="27">
          <cell r="AB27">
            <v>36795</v>
          </cell>
          <cell r="AC27">
            <v>0</v>
          </cell>
          <cell r="AD27">
            <v>305684.45569999999</v>
          </cell>
          <cell r="AE27">
            <v>10</v>
          </cell>
          <cell r="AF27">
            <v>2243</v>
          </cell>
          <cell r="AH27">
            <v>36795</v>
          </cell>
          <cell r="AI27">
            <v>376000</v>
          </cell>
          <cell r="AJ27">
            <v>364951</v>
          </cell>
          <cell r="AL27">
            <v>36795</v>
          </cell>
          <cell r="AM27">
            <v>154560</v>
          </cell>
        </row>
        <row r="28">
          <cell r="AB28">
            <v>36796</v>
          </cell>
          <cell r="AC28">
            <v>0</v>
          </cell>
          <cell r="AD28">
            <v>305684.45569999999</v>
          </cell>
          <cell r="AE28">
            <v>10</v>
          </cell>
          <cell r="AF28">
            <v>2233</v>
          </cell>
          <cell r="AH28">
            <v>36796</v>
          </cell>
          <cell r="AI28">
            <v>388000</v>
          </cell>
          <cell r="AJ28">
            <v>365702</v>
          </cell>
          <cell r="AL28">
            <v>36796</v>
          </cell>
          <cell r="AM28">
            <v>148298</v>
          </cell>
        </row>
        <row r="29">
          <cell r="AB29">
            <v>36797</v>
          </cell>
          <cell r="AC29">
            <v>0</v>
          </cell>
          <cell r="AD29">
            <v>305684.45569999999</v>
          </cell>
          <cell r="AE29">
            <v>10</v>
          </cell>
          <cell r="AF29">
            <v>2223</v>
          </cell>
          <cell r="AH29">
            <v>36797</v>
          </cell>
          <cell r="AI29">
            <v>372000</v>
          </cell>
          <cell r="AL29">
            <v>36797</v>
          </cell>
          <cell r="AM29">
            <v>152983</v>
          </cell>
        </row>
        <row r="30">
          <cell r="AB30">
            <v>36798</v>
          </cell>
          <cell r="AC30">
            <v>0</v>
          </cell>
          <cell r="AD30">
            <v>305684.45569999999</v>
          </cell>
          <cell r="AE30">
            <v>10</v>
          </cell>
          <cell r="AF30">
            <v>2213</v>
          </cell>
          <cell r="AH30">
            <v>36798</v>
          </cell>
          <cell r="AI30">
            <v>292000</v>
          </cell>
          <cell r="AL30">
            <v>36798</v>
          </cell>
          <cell r="AM30">
            <v>180458</v>
          </cell>
        </row>
        <row r="31">
          <cell r="AB31">
            <v>36799</v>
          </cell>
          <cell r="AC31">
            <v>0</v>
          </cell>
          <cell r="AD31">
            <v>305684.45569999999</v>
          </cell>
          <cell r="AE31">
            <v>10</v>
          </cell>
          <cell r="AF31">
            <v>2203</v>
          </cell>
          <cell r="AH31">
            <v>36799</v>
          </cell>
          <cell r="AI31">
            <v>233000</v>
          </cell>
          <cell r="AL31">
            <v>36799</v>
          </cell>
          <cell r="AM31">
            <v>180458</v>
          </cell>
        </row>
        <row r="32">
          <cell r="AB32">
            <v>36800</v>
          </cell>
          <cell r="AC32">
            <v>0</v>
          </cell>
          <cell r="AD32">
            <v>305684.45569999999</v>
          </cell>
          <cell r="AE32">
            <v>10</v>
          </cell>
          <cell r="AF32">
            <v>2193</v>
          </cell>
          <cell r="AH32">
            <v>36800</v>
          </cell>
          <cell r="AI32">
            <v>258000</v>
          </cell>
          <cell r="AL32">
            <v>36800</v>
          </cell>
          <cell r="AM32">
            <v>218710</v>
          </cell>
        </row>
        <row r="33">
          <cell r="AH33">
            <v>36801</v>
          </cell>
          <cell r="AI33">
            <v>282000</v>
          </cell>
          <cell r="AL33">
            <v>36801</v>
          </cell>
          <cell r="AM33">
            <v>218240</v>
          </cell>
        </row>
        <row r="34">
          <cell r="AH34">
            <v>36802</v>
          </cell>
          <cell r="AI34">
            <v>266000</v>
          </cell>
          <cell r="AL34">
            <v>36802</v>
          </cell>
          <cell r="AM34">
            <v>218240</v>
          </cell>
        </row>
        <row r="35">
          <cell r="AH35">
            <v>36803</v>
          </cell>
          <cell r="AI35">
            <v>352000</v>
          </cell>
          <cell r="AL35">
            <v>36803</v>
          </cell>
        </row>
        <row r="36">
          <cell r="AH36">
            <v>36804</v>
          </cell>
          <cell r="AI36">
            <v>517000</v>
          </cell>
          <cell r="AL36">
            <v>36804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zoomScale="75" workbookViewId="0"/>
  </sheetViews>
  <sheetFormatPr defaultRowHeight="12.75" x14ac:dyDescent="0.2"/>
  <cols>
    <col min="1" max="1" width="30.42578125" style="44" bestFit="1" customWidth="1"/>
    <col min="2" max="2" width="11" style="44" bestFit="1" customWidth="1"/>
    <col min="3" max="3" width="11" style="2" bestFit="1" customWidth="1"/>
    <col min="4" max="4" width="26.42578125" style="2" bestFit="1" customWidth="1"/>
    <col min="5" max="5" width="11" style="2" bestFit="1" customWidth="1"/>
    <col min="6" max="6" width="9.28515625" style="2" bestFit="1" customWidth="1"/>
    <col min="7" max="7" width="30.42578125" style="2" bestFit="1" customWidth="1"/>
    <col min="8" max="9" width="11" style="2" bestFit="1" customWidth="1"/>
    <col min="10" max="10" width="26.42578125" style="2" bestFit="1" customWidth="1"/>
    <col min="11" max="11" width="9.28515625" style="2" bestFit="1" customWidth="1"/>
    <col min="12" max="12" width="11.140625" style="2" customWidth="1"/>
    <col min="13" max="16384" width="9.140625" style="2"/>
  </cols>
  <sheetData>
    <row r="1" spans="1:12" ht="27.75" customHeight="1" thickBot="1" x14ac:dyDescent="0.25">
      <c r="A1" s="44" t="s">
        <v>0</v>
      </c>
      <c r="B1" s="45">
        <f ca="1">TODAY()</f>
        <v>37043</v>
      </c>
      <c r="G1" s="2" t="s">
        <v>0</v>
      </c>
      <c r="H1" s="3">
        <f ca="1">TODAY()</f>
        <v>37043</v>
      </c>
    </row>
    <row r="2" spans="1:12" ht="13.5" thickBot="1" x14ac:dyDescent="0.25">
      <c r="A2" s="44" t="s">
        <v>10</v>
      </c>
      <c r="B2" s="45">
        <f ca="1">TODAY()+2</f>
        <v>37045</v>
      </c>
      <c r="G2" s="2" t="s">
        <v>10</v>
      </c>
      <c r="H2" s="3">
        <f ca="1">TODAY()+3</f>
        <v>37046</v>
      </c>
    </row>
    <row r="3" spans="1:12" ht="25.5" customHeight="1" thickBot="1" x14ac:dyDescent="0.25">
      <c r="B3" s="46" t="s">
        <v>11</v>
      </c>
      <c r="C3" s="1" t="s">
        <v>12</v>
      </c>
      <c r="D3" s="1" t="s">
        <v>13</v>
      </c>
      <c r="H3" s="1" t="s">
        <v>11</v>
      </c>
      <c r="I3" s="1" t="s">
        <v>12</v>
      </c>
      <c r="J3" s="1" t="s">
        <v>13</v>
      </c>
    </row>
    <row r="4" spans="1:12" ht="13.5" thickBot="1" x14ac:dyDescent="0.25">
      <c r="A4" s="2" t="s">
        <v>14</v>
      </c>
      <c r="B4" s="16">
        <v>65</v>
      </c>
      <c r="C4" s="17">
        <v>50</v>
      </c>
      <c r="D4" s="18">
        <f>AVERAGE(B4,C4)</f>
        <v>57.5</v>
      </c>
      <c r="G4" s="2" t="s">
        <v>14</v>
      </c>
      <c r="H4" s="16">
        <v>62</v>
      </c>
      <c r="I4" s="17">
        <v>47</v>
      </c>
      <c r="J4" s="18">
        <f>AVERAGE(H4,I4)</f>
        <v>54.5</v>
      </c>
    </row>
    <row r="5" spans="1:12" x14ac:dyDescent="0.2">
      <c r="A5" s="19"/>
      <c r="B5" s="20"/>
      <c r="C5" s="1" t="s">
        <v>16</v>
      </c>
      <c r="D5" s="19"/>
      <c r="E5" s="20"/>
      <c r="F5" s="1" t="s">
        <v>16</v>
      </c>
      <c r="G5" s="19"/>
      <c r="H5" s="20"/>
      <c r="I5" s="1" t="s">
        <v>16</v>
      </c>
      <c r="J5" s="19"/>
      <c r="K5" s="20"/>
      <c r="L5" s="1" t="s">
        <v>16</v>
      </c>
    </row>
    <row r="6" spans="1:12" x14ac:dyDescent="0.2">
      <c r="A6" s="25" t="s">
        <v>19</v>
      </c>
      <c r="B6" s="26">
        <v>-240000</v>
      </c>
      <c r="C6" s="12">
        <v>-286000</v>
      </c>
      <c r="D6" s="25" t="s">
        <v>20</v>
      </c>
      <c r="E6" s="26">
        <v>-51000</v>
      </c>
      <c r="F6" s="12">
        <v>-55000</v>
      </c>
      <c r="G6" s="25" t="s">
        <v>19</v>
      </c>
      <c r="H6" s="26">
        <v>-290000</v>
      </c>
      <c r="I6" s="12">
        <v>-330000</v>
      </c>
      <c r="J6" s="25" t="s">
        <v>20</v>
      </c>
      <c r="K6" s="26">
        <v>-63000</v>
      </c>
      <c r="L6" s="12">
        <v>-63000</v>
      </c>
    </row>
    <row r="7" spans="1:12" x14ac:dyDescent="0.2">
      <c r="A7" s="25" t="s">
        <v>54</v>
      </c>
      <c r="B7" s="26"/>
      <c r="D7" s="25" t="s">
        <v>23</v>
      </c>
      <c r="E7" s="26">
        <v>0</v>
      </c>
      <c r="G7" s="25" t="s">
        <v>54</v>
      </c>
      <c r="H7" s="26"/>
      <c r="J7" s="25" t="s">
        <v>23</v>
      </c>
      <c r="K7" s="26">
        <v>0</v>
      </c>
    </row>
    <row r="8" spans="1:12" x14ac:dyDescent="0.2">
      <c r="A8" s="25" t="s">
        <v>58</v>
      </c>
      <c r="B8" s="26">
        <v>0</v>
      </c>
      <c r="D8" s="25" t="s">
        <v>24</v>
      </c>
      <c r="E8" s="26"/>
      <c r="G8" s="25" t="s">
        <v>58</v>
      </c>
      <c r="H8" s="26">
        <v>0</v>
      </c>
      <c r="J8" s="25" t="s">
        <v>24</v>
      </c>
      <c r="K8" s="26"/>
    </row>
    <row r="9" spans="1:12" x14ac:dyDescent="0.2">
      <c r="A9" s="25" t="s">
        <v>64</v>
      </c>
      <c r="B9" s="26">
        <v>0</v>
      </c>
      <c r="D9" s="25" t="s">
        <v>26</v>
      </c>
      <c r="E9" s="26">
        <v>-5000</v>
      </c>
      <c r="G9" s="25" t="s">
        <v>64</v>
      </c>
      <c r="H9" s="26">
        <v>0</v>
      </c>
      <c r="J9" s="25" t="s">
        <v>26</v>
      </c>
      <c r="K9" s="26">
        <v>-5000</v>
      </c>
    </row>
    <row r="10" spans="1:12" x14ac:dyDescent="0.2">
      <c r="A10" s="42" t="s">
        <v>59</v>
      </c>
      <c r="B10" s="26">
        <v>0</v>
      </c>
      <c r="C10" s="14" t="s">
        <v>15</v>
      </c>
      <c r="D10" s="25" t="s">
        <v>49</v>
      </c>
      <c r="E10" s="26">
        <v>-8340</v>
      </c>
      <c r="G10" s="42" t="s">
        <v>59</v>
      </c>
      <c r="H10" s="26">
        <v>0</v>
      </c>
      <c r="I10" s="14" t="s">
        <v>15</v>
      </c>
      <c r="J10" s="25" t="s">
        <v>49</v>
      </c>
      <c r="K10" s="26">
        <v>-8340</v>
      </c>
    </row>
    <row r="11" spans="1:12" x14ac:dyDescent="0.2">
      <c r="A11" s="25" t="s">
        <v>22</v>
      </c>
      <c r="B11" s="26">
        <v>0</v>
      </c>
      <c r="C11" s="14"/>
      <c r="D11" s="25" t="s">
        <v>28</v>
      </c>
      <c r="E11" s="26">
        <v>-20000</v>
      </c>
      <c r="G11" s="25" t="s">
        <v>22</v>
      </c>
      <c r="H11" s="26">
        <v>0</v>
      </c>
      <c r="I11" s="14"/>
      <c r="J11" s="25" t="s">
        <v>28</v>
      </c>
      <c r="K11" s="26">
        <v>-20000</v>
      </c>
    </row>
    <row r="12" spans="1:12" x14ac:dyDescent="0.2">
      <c r="A12" s="25" t="s">
        <v>26</v>
      </c>
      <c r="B12" s="26">
        <f>-86993-43007</f>
        <v>-130000</v>
      </c>
      <c r="C12" s="14"/>
      <c r="D12" s="42" t="s">
        <v>51</v>
      </c>
      <c r="E12" s="40">
        <v>0</v>
      </c>
      <c r="G12" s="25" t="s">
        <v>26</v>
      </c>
      <c r="H12" s="26">
        <f>-86993-43007</f>
        <v>-130000</v>
      </c>
      <c r="I12" s="14"/>
      <c r="J12" s="42" t="s">
        <v>51</v>
      </c>
      <c r="K12" s="40">
        <v>0</v>
      </c>
    </row>
    <row r="13" spans="1:12" ht="13.5" thickBot="1" x14ac:dyDescent="0.25">
      <c r="A13" s="25" t="s">
        <v>57</v>
      </c>
      <c r="B13" s="26">
        <v>0</v>
      </c>
      <c r="C13" s="1"/>
      <c r="D13" s="25" t="s">
        <v>29</v>
      </c>
      <c r="E13" s="26">
        <v>0</v>
      </c>
      <c r="G13" s="25" t="s">
        <v>57</v>
      </c>
      <c r="H13" s="26">
        <v>0</v>
      </c>
      <c r="I13" s="1"/>
      <c r="J13" s="25" t="s">
        <v>29</v>
      </c>
      <c r="K13" s="26">
        <v>0</v>
      </c>
    </row>
    <row r="14" spans="1:12" ht="13.5" thickBot="1" x14ac:dyDescent="0.25">
      <c r="A14" s="25" t="s">
        <v>17</v>
      </c>
      <c r="B14" s="26">
        <v>-20000</v>
      </c>
      <c r="C14" s="14"/>
      <c r="D14" s="33" t="s">
        <v>30</v>
      </c>
      <c r="E14" s="34">
        <f>SUM(E6:E13)</f>
        <v>-84340</v>
      </c>
      <c r="G14" s="25" t="s">
        <v>17</v>
      </c>
      <c r="H14" s="26">
        <v>-20000</v>
      </c>
      <c r="I14" s="14"/>
      <c r="J14" s="33" t="s">
        <v>30</v>
      </c>
      <c r="K14" s="34">
        <f>SUM(K6:K13)</f>
        <v>-96340</v>
      </c>
    </row>
    <row r="15" spans="1:12" x14ac:dyDescent="0.2">
      <c r="A15" s="25" t="s">
        <v>71</v>
      </c>
      <c r="B15" s="26">
        <v>0</v>
      </c>
      <c r="C15" s="14"/>
      <c r="D15" s="25"/>
      <c r="E15" s="26"/>
      <c r="F15" s="14">
        <f>+E14+E29</f>
        <v>0</v>
      </c>
      <c r="G15" s="25" t="s">
        <v>71</v>
      </c>
      <c r="H15" s="26">
        <v>0</v>
      </c>
      <c r="I15" s="14"/>
      <c r="J15" s="25"/>
      <c r="K15" s="26"/>
      <c r="L15" s="14">
        <f>+K14+K29</f>
        <v>0</v>
      </c>
    </row>
    <row r="16" spans="1:12" x14ac:dyDescent="0.2">
      <c r="A16" s="25" t="s">
        <v>24</v>
      </c>
      <c r="B16" s="26"/>
      <c r="C16" s="14"/>
      <c r="D16" s="25" t="s">
        <v>35</v>
      </c>
      <c r="E16" s="26">
        <v>14300</v>
      </c>
      <c r="G16" s="25" t="s">
        <v>24</v>
      </c>
      <c r="H16" s="26"/>
      <c r="I16" s="14"/>
      <c r="J16" s="25" t="s">
        <v>35</v>
      </c>
      <c r="K16" s="26">
        <v>14300</v>
      </c>
    </row>
    <row r="17" spans="1:12" x14ac:dyDescent="0.2">
      <c r="A17" s="25" t="s">
        <v>56</v>
      </c>
      <c r="B17" s="26">
        <v>0</v>
      </c>
      <c r="C17" s="14"/>
      <c r="D17" s="25" t="s">
        <v>36</v>
      </c>
      <c r="E17" s="26">
        <v>10000</v>
      </c>
      <c r="G17" s="25" t="s">
        <v>56</v>
      </c>
      <c r="H17" s="26">
        <v>0</v>
      </c>
      <c r="I17" s="14"/>
      <c r="J17" s="25" t="s">
        <v>36</v>
      </c>
      <c r="K17" s="26">
        <v>10000</v>
      </c>
    </row>
    <row r="18" spans="1:12" x14ac:dyDescent="0.2">
      <c r="A18" s="25" t="s">
        <v>29</v>
      </c>
      <c r="B18" s="40">
        <v>0</v>
      </c>
      <c r="D18" s="25" t="s">
        <v>37</v>
      </c>
      <c r="E18" s="26">
        <v>19987</v>
      </c>
      <c r="F18" s="14" t="s">
        <v>15</v>
      </c>
      <c r="G18" s="25" t="s">
        <v>29</v>
      </c>
      <c r="H18" s="40">
        <v>0</v>
      </c>
      <c r="J18" s="25" t="s">
        <v>37</v>
      </c>
      <c r="K18" s="26">
        <v>19987</v>
      </c>
      <c r="L18" s="14" t="s">
        <v>15</v>
      </c>
    </row>
    <row r="19" spans="1:12" x14ac:dyDescent="0.2">
      <c r="A19" s="25" t="s">
        <v>31</v>
      </c>
      <c r="B19" s="26">
        <v>-14337</v>
      </c>
      <c r="C19" s="41"/>
      <c r="D19" s="25" t="s">
        <v>38</v>
      </c>
      <c r="E19" s="26">
        <v>17191</v>
      </c>
      <c r="G19" s="25" t="s">
        <v>31</v>
      </c>
      <c r="H19" s="26">
        <v>0</v>
      </c>
      <c r="I19" s="41"/>
      <c r="J19" s="25" t="s">
        <v>38</v>
      </c>
      <c r="K19" s="26">
        <v>17191</v>
      </c>
    </row>
    <row r="20" spans="1:12" x14ac:dyDescent="0.2">
      <c r="A20" s="25" t="s">
        <v>27</v>
      </c>
      <c r="B20" s="26">
        <v>-70000</v>
      </c>
      <c r="C20" s="14"/>
      <c r="D20" s="25" t="s">
        <v>43</v>
      </c>
      <c r="E20" s="26">
        <v>0</v>
      </c>
      <c r="G20" s="25" t="s">
        <v>27</v>
      </c>
      <c r="H20" s="26">
        <v>-70000</v>
      </c>
      <c r="I20" s="14"/>
      <c r="J20" s="25" t="s">
        <v>43</v>
      </c>
      <c r="K20" s="26">
        <v>0</v>
      </c>
    </row>
    <row r="21" spans="1:12" x14ac:dyDescent="0.2">
      <c r="A21" s="25" t="s">
        <v>47</v>
      </c>
      <c r="B21" s="26">
        <v>0</v>
      </c>
      <c r="C21" s="14"/>
      <c r="D21" s="25" t="s">
        <v>55</v>
      </c>
      <c r="E21" s="26">
        <v>4340</v>
      </c>
      <c r="G21" s="25" t="s">
        <v>47</v>
      </c>
      <c r="H21" s="26">
        <v>0</v>
      </c>
      <c r="I21" s="14"/>
      <c r="J21" s="25" t="s">
        <v>55</v>
      </c>
      <c r="K21" s="26">
        <v>4340</v>
      </c>
    </row>
    <row r="22" spans="1:12" x14ac:dyDescent="0.2">
      <c r="A22" s="25" t="s">
        <v>48</v>
      </c>
      <c r="B22" s="26">
        <v>0</v>
      </c>
      <c r="D22" s="25" t="s">
        <v>65</v>
      </c>
      <c r="E22" s="26">
        <v>6945</v>
      </c>
      <c r="G22" s="25" t="s">
        <v>48</v>
      </c>
      <c r="H22" s="26">
        <v>0</v>
      </c>
      <c r="J22" s="25" t="s">
        <v>65</v>
      </c>
      <c r="K22" s="26">
        <v>6945</v>
      </c>
    </row>
    <row r="23" spans="1:12" x14ac:dyDescent="0.2">
      <c r="A23" s="25" t="s">
        <v>32</v>
      </c>
      <c r="B23" s="26">
        <v>-29198</v>
      </c>
      <c r="C23" s="14" t="s">
        <v>15</v>
      </c>
      <c r="D23" s="25" t="s">
        <v>56</v>
      </c>
      <c r="E23" s="40">
        <v>0</v>
      </c>
      <c r="F23" s="14"/>
      <c r="G23" s="25" t="s">
        <v>32</v>
      </c>
      <c r="H23" s="26">
        <v>-29198</v>
      </c>
      <c r="I23" s="14" t="s">
        <v>15</v>
      </c>
      <c r="J23" s="25" t="s">
        <v>56</v>
      </c>
      <c r="K23" s="40">
        <v>0</v>
      </c>
      <c r="L23" s="14"/>
    </row>
    <row r="24" spans="1:12" x14ac:dyDescent="0.2">
      <c r="A24" s="25" t="s">
        <v>26</v>
      </c>
      <c r="B24" s="40">
        <v>0</v>
      </c>
      <c r="D24" s="25" t="s">
        <v>29</v>
      </c>
      <c r="E24" s="40">
        <v>11577</v>
      </c>
      <c r="F24" s="14"/>
      <c r="G24" s="25" t="s">
        <v>26</v>
      </c>
      <c r="H24" s="40">
        <v>0</v>
      </c>
      <c r="J24" s="25" t="s">
        <v>29</v>
      </c>
      <c r="K24" s="40">
        <v>23577</v>
      </c>
      <c r="L24" s="14"/>
    </row>
    <row r="25" spans="1:12" x14ac:dyDescent="0.2">
      <c r="A25" s="25" t="s">
        <v>63</v>
      </c>
      <c r="B25" s="40">
        <v>0</v>
      </c>
      <c r="D25" s="25" t="s">
        <v>26</v>
      </c>
      <c r="E25" s="40">
        <v>0</v>
      </c>
      <c r="G25" s="25" t="s">
        <v>63</v>
      </c>
      <c r="H25" s="40">
        <v>0</v>
      </c>
      <c r="J25" s="25" t="s">
        <v>26</v>
      </c>
      <c r="K25" s="40">
        <v>0</v>
      </c>
    </row>
    <row r="26" spans="1:12" x14ac:dyDescent="0.2">
      <c r="A26" s="25" t="s">
        <v>33</v>
      </c>
      <c r="B26" s="26">
        <v>0</v>
      </c>
      <c r="D26" s="25" t="s">
        <v>51</v>
      </c>
      <c r="E26" s="40">
        <v>0</v>
      </c>
      <c r="G26" s="25" t="s">
        <v>33</v>
      </c>
      <c r="H26" s="26">
        <v>0</v>
      </c>
      <c r="J26" s="25" t="s">
        <v>51</v>
      </c>
      <c r="K26" s="40">
        <v>0</v>
      </c>
    </row>
    <row r="27" spans="1:12" x14ac:dyDescent="0.2">
      <c r="A27" s="25" t="s">
        <v>34</v>
      </c>
      <c r="B27" s="26">
        <v>0</v>
      </c>
      <c r="C27" s="14"/>
      <c r="D27" s="25" t="s">
        <v>53</v>
      </c>
      <c r="E27" s="40">
        <v>0</v>
      </c>
      <c r="G27" s="25" t="s">
        <v>34</v>
      </c>
      <c r="H27" s="26">
        <v>0</v>
      </c>
      <c r="I27" s="14"/>
      <c r="J27" s="25" t="s">
        <v>53</v>
      </c>
      <c r="K27" s="40">
        <v>0</v>
      </c>
    </row>
    <row r="28" spans="1:12" ht="13.5" thickBot="1" x14ac:dyDescent="0.25">
      <c r="A28" s="25" t="s">
        <v>62</v>
      </c>
      <c r="B28" s="26">
        <v>0</v>
      </c>
      <c r="C28" s="14">
        <f>SUM(B29,B59)</f>
        <v>0</v>
      </c>
      <c r="D28" s="25" t="s">
        <v>39</v>
      </c>
      <c r="E28" s="26">
        <v>0</v>
      </c>
      <c r="G28" s="25" t="s">
        <v>62</v>
      </c>
      <c r="H28" s="26">
        <v>0</v>
      </c>
      <c r="I28" s="14">
        <f>SUM(H29,H59)</f>
        <v>0</v>
      </c>
      <c r="J28" s="25" t="s">
        <v>39</v>
      </c>
      <c r="K28" s="26">
        <v>0</v>
      </c>
    </row>
    <row r="29" spans="1:12" ht="13.5" thickBot="1" x14ac:dyDescent="0.25">
      <c r="A29" s="33" t="s">
        <v>30</v>
      </c>
      <c r="B29" s="34">
        <f>SUM(B6:B28)</f>
        <v>-503535</v>
      </c>
      <c r="C29" s="14"/>
      <c r="D29" s="33" t="s">
        <v>40</v>
      </c>
      <c r="E29" s="34">
        <f>SUM(E16:E28)</f>
        <v>84340</v>
      </c>
      <c r="G29" s="33" t="s">
        <v>30</v>
      </c>
      <c r="H29" s="34">
        <f>SUM(H6:H28)</f>
        <v>-539198</v>
      </c>
      <c r="I29" s="14"/>
      <c r="J29" s="33" t="s">
        <v>40</v>
      </c>
      <c r="K29" s="34">
        <f>SUM(K16:K28)</f>
        <v>96340</v>
      </c>
    </row>
    <row r="30" spans="1:12" ht="13.5" thickBot="1" x14ac:dyDescent="0.25">
      <c r="A30" s="25"/>
      <c r="B30" s="40"/>
      <c r="C30" s="14"/>
      <c r="D30" s="30"/>
      <c r="E30" s="35"/>
      <c r="F30" s="14"/>
      <c r="G30" s="25"/>
      <c r="H30" s="40"/>
      <c r="I30" s="14"/>
      <c r="J30" s="30"/>
      <c r="K30" s="35"/>
      <c r="L30" s="14"/>
    </row>
    <row r="31" spans="1:12" x14ac:dyDescent="0.2">
      <c r="A31" s="25" t="s">
        <v>35</v>
      </c>
      <c r="B31" s="40">
        <v>66123</v>
      </c>
      <c r="C31" s="14"/>
      <c r="E31" s="12"/>
      <c r="G31" s="25" t="s">
        <v>35</v>
      </c>
      <c r="H31" s="40">
        <v>66123</v>
      </c>
      <c r="I31" s="14"/>
      <c r="K31" s="12"/>
    </row>
    <row r="32" spans="1:12" x14ac:dyDescent="0.2">
      <c r="A32" s="25" t="s">
        <v>36</v>
      </c>
      <c r="B32" s="40">
        <v>125000</v>
      </c>
      <c r="E32" s="12"/>
      <c r="G32" s="25" t="s">
        <v>36</v>
      </c>
      <c r="H32" s="40">
        <v>125000</v>
      </c>
      <c r="K32" s="12"/>
    </row>
    <row r="33" spans="1:11" x14ac:dyDescent="0.2">
      <c r="A33" s="25" t="s">
        <v>37</v>
      </c>
      <c r="B33" s="40">
        <v>0</v>
      </c>
      <c r="D33" s="52"/>
      <c r="G33" s="25" t="s">
        <v>37</v>
      </c>
      <c r="H33" s="40">
        <v>0</v>
      </c>
      <c r="J33" s="52"/>
    </row>
    <row r="34" spans="1:11" x14ac:dyDescent="0.2">
      <c r="A34" s="25" t="s">
        <v>38</v>
      </c>
      <c r="B34" s="40">
        <v>124369</v>
      </c>
      <c r="C34" s="14"/>
      <c r="G34" s="25" t="s">
        <v>38</v>
      </c>
      <c r="H34" s="40">
        <v>124369</v>
      </c>
      <c r="I34" s="14"/>
    </row>
    <row r="35" spans="1:11" x14ac:dyDescent="0.2">
      <c r="A35" s="25" t="s">
        <v>69</v>
      </c>
      <c r="B35" s="40">
        <v>29198</v>
      </c>
      <c r="G35" s="25" t="s">
        <v>69</v>
      </c>
      <c r="H35" s="40">
        <v>29198</v>
      </c>
    </row>
    <row r="36" spans="1:11" x14ac:dyDescent="0.2">
      <c r="A36" s="25" t="s">
        <v>61</v>
      </c>
      <c r="B36" s="40">
        <v>0</v>
      </c>
      <c r="G36" s="25" t="s">
        <v>61</v>
      </c>
      <c r="H36" s="40">
        <v>0</v>
      </c>
    </row>
    <row r="37" spans="1:11" x14ac:dyDescent="0.2">
      <c r="A37" s="25" t="s">
        <v>66</v>
      </c>
      <c r="B37" s="40">
        <v>0</v>
      </c>
      <c r="D37" s="51"/>
      <c r="G37" s="25" t="s">
        <v>66</v>
      </c>
      <c r="H37" s="40">
        <v>0</v>
      </c>
      <c r="J37" s="51"/>
    </row>
    <row r="38" spans="1:11" x14ac:dyDescent="0.2">
      <c r="A38" s="25" t="s">
        <v>52</v>
      </c>
      <c r="B38" s="40">
        <v>0</v>
      </c>
      <c r="D38" s="50"/>
      <c r="E38" s="14"/>
      <c r="G38" s="25" t="s">
        <v>52</v>
      </c>
      <c r="H38" s="40">
        <v>0</v>
      </c>
      <c r="J38" s="50"/>
      <c r="K38" s="14"/>
    </row>
    <row r="39" spans="1:11" x14ac:dyDescent="0.2">
      <c r="A39" s="25" t="s">
        <v>53</v>
      </c>
      <c r="B39" s="40">
        <v>11000</v>
      </c>
      <c r="G39" s="25" t="s">
        <v>53</v>
      </c>
      <c r="H39" s="40">
        <v>11000</v>
      </c>
    </row>
    <row r="40" spans="1:11" x14ac:dyDescent="0.2">
      <c r="A40" s="25" t="s">
        <v>17</v>
      </c>
      <c r="B40" s="40">
        <v>7000</v>
      </c>
      <c r="G40" s="25" t="s">
        <v>17</v>
      </c>
      <c r="H40" s="40">
        <v>7000</v>
      </c>
    </row>
    <row r="41" spans="1:11" x14ac:dyDescent="0.2">
      <c r="A41" s="25" t="s">
        <v>71</v>
      </c>
      <c r="B41" s="40">
        <v>2500</v>
      </c>
      <c r="G41" s="25" t="s">
        <v>71</v>
      </c>
      <c r="H41" s="40">
        <v>2500</v>
      </c>
    </row>
    <row r="42" spans="1:11" x14ac:dyDescent="0.2">
      <c r="A42" s="25" t="s">
        <v>22</v>
      </c>
      <c r="B42" s="48"/>
      <c r="G42" s="25" t="s">
        <v>22</v>
      </c>
      <c r="H42" s="48"/>
    </row>
    <row r="43" spans="1:11" x14ac:dyDescent="0.2">
      <c r="A43" s="25" t="s">
        <v>60</v>
      </c>
      <c r="B43" s="40">
        <v>0</v>
      </c>
      <c r="E43" s="12"/>
      <c r="G43" s="25" t="s">
        <v>60</v>
      </c>
      <c r="H43" s="40">
        <v>0</v>
      </c>
      <c r="K43" s="12"/>
    </row>
    <row r="44" spans="1:11" x14ac:dyDescent="0.2">
      <c r="A44" s="25" t="s">
        <v>26</v>
      </c>
      <c r="B44" s="40">
        <v>43007</v>
      </c>
      <c r="C44" s="14"/>
      <c r="E44" s="12"/>
      <c r="G44" s="25" t="s">
        <v>26</v>
      </c>
      <c r="H44" s="40">
        <v>43007</v>
      </c>
      <c r="I44" s="14"/>
      <c r="K44" s="12"/>
    </row>
    <row r="45" spans="1:11" x14ac:dyDescent="0.2">
      <c r="A45" s="25" t="s">
        <v>41</v>
      </c>
      <c r="B45" s="40">
        <v>15000</v>
      </c>
      <c r="E45" s="12"/>
      <c r="G45" s="25" t="s">
        <v>41</v>
      </c>
      <c r="H45" s="40">
        <v>15000</v>
      </c>
      <c r="K45" s="12"/>
    </row>
    <row r="46" spans="1:11" x14ac:dyDescent="0.2">
      <c r="A46" s="25" t="s">
        <v>42</v>
      </c>
      <c r="B46" s="40">
        <v>1000</v>
      </c>
      <c r="C46" s="14"/>
      <c r="E46" s="12"/>
      <c r="G46" s="25" t="s">
        <v>42</v>
      </c>
      <c r="H46" s="40">
        <v>1000</v>
      </c>
      <c r="I46" s="14"/>
      <c r="K46" s="12"/>
    </row>
    <row r="47" spans="1:11" x14ac:dyDescent="0.2">
      <c r="A47" s="25" t="s">
        <v>43</v>
      </c>
      <c r="B47" s="40"/>
      <c r="G47" s="25" t="s">
        <v>43</v>
      </c>
      <c r="H47" s="40"/>
    </row>
    <row r="48" spans="1:11" x14ac:dyDescent="0.2">
      <c r="A48" s="25" t="s">
        <v>56</v>
      </c>
      <c r="B48" s="40">
        <v>0</v>
      </c>
      <c r="E48" s="12"/>
      <c r="G48" s="25" t="s">
        <v>56</v>
      </c>
      <c r="H48" s="40">
        <v>0</v>
      </c>
      <c r="K48" s="12"/>
    </row>
    <row r="49" spans="1:11" x14ac:dyDescent="0.2">
      <c r="A49" s="25" t="s">
        <v>29</v>
      </c>
      <c r="B49" s="40">
        <v>0</v>
      </c>
      <c r="C49" s="14" t="s">
        <v>15</v>
      </c>
      <c r="E49" s="12"/>
      <c r="G49" s="25" t="s">
        <v>29</v>
      </c>
      <c r="H49" s="40">
        <v>0</v>
      </c>
      <c r="I49" s="14" t="s">
        <v>15</v>
      </c>
      <c r="K49" s="12"/>
    </row>
    <row r="50" spans="1:11" x14ac:dyDescent="0.2">
      <c r="A50" s="25" t="s">
        <v>31</v>
      </c>
      <c r="B50" s="40">
        <v>0</v>
      </c>
      <c r="E50" s="12"/>
      <c r="G50" s="25" t="s">
        <v>31</v>
      </c>
      <c r="H50" s="40">
        <v>0</v>
      </c>
      <c r="K50" s="12"/>
    </row>
    <row r="51" spans="1:11" x14ac:dyDescent="0.2">
      <c r="A51" s="25" t="s">
        <v>44</v>
      </c>
      <c r="B51" s="40">
        <v>0</v>
      </c>
      <c r="E51" s="12"/>
      <c r="G51" s="25" t="s">
        <v>44</v>
      </c>
      <c r="H51" s="40">
        <v>0</v>
      </c>
      <c r="K51" s="12"/>
    </row>
    <row r="52" spans="1:11" x14ac:dyDescent="0.2">
      <c r="A52" s="25" t="s">
        <v>45</v>
      </c>
      <c r="B52" s="40">
        <v>0</v>
      </c>
      <c r="C52" s="14"/>
      <c r="E52" s="12"/>
      <c r="G52" s="25" t="s">
        <v>45</v>
      </c>
      <c r="H52" s="40">
        <v>0</v>
      </c>
      <c r="I52" s="14"/>
      <c r="K52" s="12"/>
    </row>
    <row r="53" spans="1:11" x14ac:dyDescent="0.2">
      <c r="A53" s="25" t="s">
        <v>46</v>
      </c>
      <c r="B53" s="40">
        <v>0</v>
      </c>
      <c r="E53" s="12"/>
      <c r="G53" s="25" t="s">
        <v>46</v>
      </c>
      <c r="H53" s="40">
        <v>0</v>
      </c>
      <c r="K53" s="12"/>
    </row>
    <row r="54" spans="1:11" x14ac:dyDescent="0.2">
      <c r="A54" s="25" t="s">
        <v>48</v>
      </c>
      <c r="B54" s="40">
        <v>1000</v>
      </c>
      <c r="C54" s="14"/>
      <c r="E54" s="12"/>
      <c r="G54" s="25" t="s">
        <v>48</v>
      </c>
      <c r="H54" s="40">
        <v>1000</v>
      </c>
      <c r="I54" s="14"/>
      <c r="K54" s="12"/>
    </row>
    <row r="55" spans="1:11" x14ac:dyDescent="0.2">
      <c r="A55" s="25" t="s">
        <v>67</v>
      </c>
      <c r="B55" s="40">
        <v>35000</v>
      </c>
      <c r="C55" s="14"/>
      <c r="E55" s="12"/>
      <c r="G55" s="25" t="s">
        <v>67</v>
      </c>
      <c r="H55" s="40">
        <v>35000</v>
      </c>
      <c r="I55" s="14"/>
      <c r="K55" s="12"/>
    </row>
    <row r="56" spans="1:11" x14ac:dyDescent="0.2">
      <c r="A56" s="25" t="s">
        <v>68</v>
      </c>
      <c r="B56" s="40">
        <v>42338</v>
      </c>
      <c r="C56" s="14"/>
      <c r="E56" s="12"/>
      <c r="G56" s="25" t="s">
        <v>68</v>
      </c>
      <c r="H56" s="40">
        <v>42338</v>
      </c>
      <c r="I56" s="14"/>
      <c r="K56" s="12"/>
    </row>
    <row r="57" spans="1:11" x14ac:dyDescent="0.2">
      <c r="A57" s="25" t="s">
        <v>75</v>
      </c>
      <c r="B57" s="40">
        <v>1000</v>
      </c>
      <c r="C57" s="14"/>
      <c r="E57" s="12"/>
      <c r="G57" s="25" t="s">
        <v>75</v>
      </c>
      <c r="H57" s="40">
        <v>1000</v>
      </c>
      <c r="I57" s="14"/>
      <c r="K57" s="12"/>
    </row>
    <row r="58" spans="1:11" ht="13.5" thickBot="1" x14ac:dyDescent="0.25">
      <c r="A58" s="25" t="s">
        <v>39</v>
      </c>
      <c r="B58" s="40">
        <v>0</v>
      </c>
      <c r="C58" s="14"/>
      <c r="G58" s="25" t="s">
        <v>39</v>
      </c>
      <c r="H58" s="40">
        <v>35663</v>
      </c>
      <c r="I58" s="14"/>
    </row>
    <row r="59" spans="1:11" ht="13.5" thickBot="1" x14ac:dyDescent="0.25">
      <c r="A59" s="33" t="s">
        <v>40</v>
      </c>
      <c r="B59" s="34">
        <f>SUM(B31:B58)</f>
        <v>503535</v>
      </c>
      <c r="E59" s="12"/>
      <c r="G59" s="33" t="s">
        <v>40</v>
      </c>
      <c r="H59" s="34">
        <f>SUM(H31:H58)</f>
        <v>539198</v>
      </c>
      <c r="K59" s="12"/>
    </row>
    <row r="60" spans="1:11" ht="13.5" thickBot="1" x14ac:dyDescent="0.25">
      <c r="A60" s="30"/>
      <c r="B60" s="36"/>
      <c r="G60" s="30"/>
      <c r="H60" s="36"/>
    </row>
  </sheetData>
  <phoneticPr fontId="0" type="noConversion"/>
  <pageMargins left="0.55000000000000004" right="0.3" top="1" bottom="0.5" header="0.5" footer="0.5"/>
  <pageSetup scale="6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61"/>
  <sheetViews>
    <sheetView tabSelected="1" zoomScale="75" workbookViewId="0"/>
  </sheetViews>
  <sheetFormatPr defaultRowHeight="12.75" x14ac:dyDescent="0.2"/>
  <cols>
    <col min="1" max="1" width="30.42578125" style="2" bestFit="1" customWidth="1"/>
    <col min="2" max="3" width="11" style="2" bestFit="1" customWidth="1"/>
    <col min="4" max="4" width="26.42578125" style="2" bestFit="1" customWidth="1"/>
    <col min="5" max="5" width="12.42578125" style="2" bestFit="1" customWidth="1"/>
    <col min="6" max="6" width="12.140625" style="2" customWidth="1"/>
    <col min="7" max="7" width="12.28515625" style="2" bestFit="1" customWidth="1"/>
    <col min="8" max="8" width="11.5703125" style="2" customWidth="1"/>
    <col min="9" max="9" width="11.85546875" style="2" customWidth="1"/>
    <col min="10" max="10" width="18.140625" style="2" bestFit="1" customWidth="1"/>
    <col min="11" max="12" width="13.7109375" style="2" customWidth="1"/>
    <col min="13" max="13" width="13.5703125" style="2" customWidth="1"/>
    <col min="14" max="14" width="9.140625" style="2"/>
    <col min="15" max="15" width="19" style="2" customWidth="1"/>
    <col min="16" max="16" width="10.7109375" style="2" bestFit="1" customWidth="1"/>
    <col min="17" max="17" width="11.85546875" style="2" bestFit="1" customWidth="1"/>
    <col min="18" max="18" width="10" style="2" bestFit="1" customWidth="1"/>
    <col min="19" max="19" width="20.7109375" style="2" customWidth="1"/>
    <col min="20" max="20" width="10.7109375" style="2" bestFit="1" customWidth="1"/>
    <col min="21" max="21" width="10.42578125" style="2" bestFit="1" customWidth="1"/>
    <col min="22" max="22" width="3.140625" style="2" customWidth="1"/>
    <col min="23" max="23" width="11.85546875" style="2" bestFit="1" customWidth="1"/>
    <col min="24" max="25" width="10.28515625" style="2" customWidth="1"/>
    <col min="26" max="26" width="9.28515625" style="2" bestFit="1" customWidth="1"/>
    <col min="27" max="27" width="1.7109375" style="2" customWidth="1"/>
    <col min="28" max="30" width="9.28515625" style="2" bestFit="1" customWidth="1"/>
    <col min="31" max="31" width="9.140625" style="2"/>
    <col min="32" max="32" width="13.7109375" style="2" customWidth="1"/>
    <col min="33" max="33" width="17" style="2" customWidth="1"/>
    <col min="34" max="34" width="20.140625" style="2" customWidth="1"/>
    <col min="35" max="35" width="9.140625" style="2"/>
    <col min="36" max="36" width="15.42578125" style="2" customWidth="1"/>
    <col min="37" max="37" width="14.7109375" style="2" customWidth="1"/>
    <col min="38" max="38" width="16.5703125" style="2" customWidth="1"/>
    <col min="39" max="16384" width="9.140625" style="2"/>
  </cols>
  <sheetData>
    <row r="1" spans="1:39" ht="39" thickBot="1" x14ac:dyDescent="0.25">
      <c r="A1" s="2" t="s">
        <v>0</v>
      </c>
      <c r="B1" s="3">
        <f ca="1">TODAY()</f>
        <v>37043</v>
      </c>
      <c r="F1" s="4" t="s">
        <v>1</v>
      </c>
      <c r="G1" s="5">
        <v>300000</v>
      </c>
      <c r="H1" s="6"/>
      <c r="I1" s="7" t="s">
        <v>2</v>
      </c>
      <c r="J1" s="8">
        <v>61000</v>
      </c>
      <c r="O1" s="43" t="s">
        <v>3</v>
      </c>
      <c r="P1" s="11">
        <f ca="1">TODAY()+2</f>
        <v>37045</v>
      </c>
      <c r="Q1" s="12">
        <v>240000</v>
      </c>
      <c r="S1" s="43" t="s">
        <v>4</v>
      </c>
      <c r="T1" s="11">
        <f ca="1">TODAY()+2</f>
        <v>37045</v>
      </c>
      <c r="U1" s="12">
        <v>51000</v>
      </c>
      <c r="X1" s="10" t="s">
        <v>5</v>
      </c>
      <c r="Y1" s="10" t="s">
        <v>50</v>
      </c>
      <c r="Z1" s="10" t="s">
        <v>6</v>
      </c>
      <c r="AA1" s="10"/>
      <c r="AB1" s="10" t="s">
        <v>72</v>
      </c>
      <c r="AC1" s="10" t="s">
        <v>73</v>
      </c>
      <c r="AD1" s="10" t="s">
        <v>74</v>
      </c>
      <c r="AG1" s="10" t="s">
        <v>7</v>
      </c>
      <c r="AH1" s="10" t="s">
        <v>8</v>
      </c>
      <c r="AK1" s="1" t="s">
        <v>9</v>
      </c>
    </row>
    <row r="2" spans="1:39" ht="13.5" thickBot="1" x14ac:dyDescent="0.25">
      <c r="A2" s="2" t="s">
        <v>10</v>
      </c>
      <c r="B2" s="3">
        <f ca="1">TODAY()+1</f>
        <v>37044</v>
      </c>
      <c r="D2" s="14"/>
      <c r="P2" s="11">
        <f ca="1">TODAY()+3</f>
        <v>37046</v>
      </c>
      <c r="Q2" s="12">
        <v>290000</v>
      </c>
      <c r="T2" s="11">
        <f ca="1">TODAY()+3</f>
        <v>37046</v>
      </c>
      <c r="U2" s="12">
        <v>63000</v>
      </c>
      <c r="W2" s="11">
        <v>37043</v>
      </c>
      <c r="X2" s="14">
        <v>0</v>
      </c>
      <c r="Y2" s="14">
        <v>7000</v>
      </c>
      <c r="Z2" s="13">
        <v>1000</v>
      </c>
      <c r="AA2" s="13"/>
      <c r="AB2" s="14">
        <v>0</v>
      </c>
      <c r="AC2" s="14">
        <v>0</v>
      </c>
      <c r="AD2" s="14">
        <v>-14500</v>
      </c>
      <c r="AF2" s="11">
        <v>37043</v>
      </c>
      <c r="AG2" s="12">
        <f>300000+61000</f>
        <v>361000</v>
      </c>
      <c r="AH2" s="12">
        <f>300000+61000</f>
        <v>361000</v>
      </c>
      <c r="AI2" s="14"/>
      <c r="AJ2" s="15">
        <f>+AF2</f>
        <v>37043</v>
      </c>
      <c r="AK2" s="12">
        <f>124369+17191</f>
        <v>141560</v>
      </c>
      <c r="AL2" s="12"/>
      <c r="AM2" s="12"/>
    </row>
    <row r="3" spans="1:39" ht="25.5" customHeight="1" thickBot="1" x14ac:dyDescent="0.25">
      <c r="B3" s="1" t="s">
        <v>11</v>
      </c>
      <c r="C3" s="1" t="s">
        <v>12</v>
      </c>
      <c r="D3" s="1" t="s">
        <v>13</v>
      </c>
      <c r="J3" s="21" t="s">
        <v>17</v>
      </c>
      <c r="K3" s="22">
        <f ca="1">TODAY()-1</f>
        <v>37042</v>
      </c>
      <c r="L3" s="23">
        <f ca="1">TODAY()</f>
        <v>37043</v>
      </c>
      <c r="M3" s="24" t="s">
        <v>18</v>
      </c>
      <c r="P3" s="11">
        <f ca="1">TODAY()+4</f>
        <v>37047</v>
      </c>
      <c r="Q3" s="12">
        <v>290000</v>
      </c>
      <c r="T3" s="11">
        <f ca="1">TODAY()+4</f>
        <v>37047</v>
      </c>
      <c r="U3" s="12">
        <v>63000</v>
      </c>
      <c r="W3" s="11">
        <v>37044</v>
      </c>
      <c r="X3" s="14">
        <v>20000</v>
      </c>
      <c r="Y3" s="14">
        <v>7000</v>
      </c>
      <c r="Z3" s="13">
        <f>Z2-X3+Y3</f>
        <v>-12000</v>
      </c>
      <c r="AA3" s="13"/>
      <c r="AB3" s="14">
        <v>0</v>
      </c>
      <c r="AC3" s="14">
        <v>2500</v>
      </c>
      <c r="AD3" s="14">
        <f>AD2-AB3+AC3</f>
        <v>-12000</v>
      </c>
      <c r="AF3" s="11">
        <v>37044</v>
      </c>
      <c r="AG3" s="12">
        <f>280000+59000</f>
        <v>339000</v>
      </c>
      <c r="AH3" s="12"/>
      <c r="AI3" s="14"/>
      <c r="AJ3" s="15">
        <f t="shared" ref="AJ3:AJ15" si="0">+AF3</f>
        <v>37044</v>
      </c>
      <c r="AK3" s="12"/>
      <c r="AL3" s="12"/>
      <c r="AM3" s="12"/>
    </row>
    <row r="4" spans="1:39" ht="13.5" thickBot="1" x14ac:dyDescent="0.25">
      <c r="A4" s="2" t="s">
        <v>14</v>
      </c>
      <c r="B4" s="16">
        <v>59</v>
      </c>
      <c r="C4" s="17">
        <v>46</v>
      </c>
      <c r="D4" s="18">
        <f>AVERAGE(B4,C4)</f>
        <v>52.5</v>
      </c>
      <c r="J4" s="25" t="s">
        <v>21</v>
      </c>
      <c r="K4" s="37">
        <v>20000</v>
      </c>
      <c r="L4" s="9">
        <v>20000</v>
      </c>
      <c r="M4" s="28">
        <f>+L4-K4</f>
        <v>0</v>
      </c>
      <c r="Q4" s="12"/>
      <c r="R4" s="11" t="s">
        <v>15</v>
      </c>
      <c r="W4" s="11">
        <v>37045</v>
      </c>
      <c r="X4" s="14">
        <v>20000</v>
      </c>
      <c r="Y4" s="14">
        <v>7000</v>
      </c>
      <c r="Z4" s="13">
        <f>Z3-X4+Y4</f>
        <v>-25000</v>
      </c>
      <c r="AA4" s="13"/>
      <c r="AB4" s="14">
        <v>0</v>
      </c>
      <c r="AC4" s="14">
        <v>2500</v>
      </c>
      <c r="AD4" s="14">
        <f>AD3-AB4+AC4</f>
        <v>-9500</v>
      </c>
      <c r="AF4" s="11">
        <v>37045</v>
      </c>
      <c r="AG4" s="12">
        <f>240000+51000</f>
        <v>291000</v>
      </c>
      <c r="AH4" s="12"/>
      <c r="AI4" s="14"/>
      <c r="AJ4" s="15">
        <f t="shared" si="0"/>
        <v>37045</v>
      </c>
      <c r="AK4" s="12"/>
      <c r="AL4" s="12"/>
      <c r="AM4" s="12"/>
    </row>
    <row r="5" spans="1:39" x14ac:dyDescent="0.2">
      <c r="A5" s="19"/>
      <c r="B5" s="20"/>
      <c r="C5" s="1" t="s">
        <v>16</v>
      </c>
      <c r="D5" s="19"/>
      <c r="E5" s="20"/>
      <c r="F5" s="1" t="s">
        <v>16</v>
      </c>
      <c r="H5" s="1"/>
      <c r="J5" s="25" t="s">
        <v>70</v>
      </c>
      <c r="K5" s="38">
        <v>7000</v>
      </c>
      <c r="L5" s="9">
        <v>7000</v>
      </c>
      <c r="M5" s="29">
        <f>+L5-K5</f>
        <v>0</v>
      </c>
      <c r="W5" s="11">
        <v>37046</v>
      </c>
      <c r="X5" s="14">
        <v>20000</v>
      </c>
      <c r="Y5" s="14">
        <v>7000</v>
      </c>
      <c r="Z5" s="13">
        <f t="shared" ref="Z5:Z31" si="1">Z4-X5+Y5</f>
        <v>-38000</v>
      </c>
      <c r="AA5" s="13"/>
      <c r="AB5" s="14">
        <v>0</v>
      </c>
      <c r="AC5" s="14">
        <v>2500</v>
      </c>
      <c r="AD5" s="14">
        <f t="shared" ref="AD5:AD31" si="2">AD4-AB5+AC5</f>
        <v>-7000</v>
      </c>
      <c r="AF5" s="11">
        <v>37046</v>
      </c>
      <c r="AG5" s="12">
        <f>290000+63000</f>
        <v>353000</v>
      </c>
      <c r="AH5" s="12"/>
      <c r="AI5" s="14"/>
      <c r="AJ5" s="15">
        <f t="shared" si="0"/>
        <v>37046</v>
      </c>
      <c r="AK5" s="12"/>
      <c r="AL5" s="12"/>
      <c r="AM5" s="12"/>
    </row>
    <row r="6" spans="1:39" ht="13.5" thickBot="1" x14ac:dyDescent="0.25">
      <c r="A6" s="25" t="s">
        <v>19</v>
      </c>
      <c r="B6" s="26">
        <v>-280000</v>
      </c>
      <c r="C6" s="12">
        <v>-326000</v>
      </c>
      <c r="D6" s="25" t="s">
        <v>20</v>
      </c>
      <c r="E6" s="26">
        <v>-59000</v>
      </c>
      <c r="F6" s="12">
        <v>-61000</v>
      </c>
      <c r="H6" s="12"/>
      <c r="J6" s="30" t="s">
        <v>25</v>
      </c>
      <c r="K6" s="39">
        <f>(+K4-K5)/2</f>
        <v>6500</v>
      </c>
      <c r="L6" s="31">
        <f>(+L4-L5)/2</f>
        <v>6500</v>
      </c>
      <c r="M6" s="32">
        <f>+L6-K6</f>
        <v>0</v>
      </c>
      <c r="W6" s="11">
        <v>37047</v>
      </c>
      <c r="X6" s="14">
        <v>0</v>
      </c>
      <c r="Y6" s="14">
        <v>0</v>
      </c>
      <c r="Z6" s="13">
        <f t="shared" si="1"/>
        <v>-38000</v>
      </c>
      <c r="AA6" s="13"/>
      <c r="AB6" s="14">
        <v>0</v>
      </c>
      <c r="AC6" s="14">
        <v>0</v>
      </c>
      <c r="AD6" s="14">
        <f t="shared" si="2"/>
        <v>-7000</v>
      </c>
      <c r="AF6" s="11">
        <v>37047</v>
      </c>
      <c r="AG6" s="12">
        <f>290000+63000</f>
        <v>353000</v>
      </c>
      <c r="AH6" s="12"/>
      <c r="AJ6" s="15">
        <f t="shared" si="0"/>
        <v>37047</v>
      </c>
      <c r="AK6" s="12"/>
      <c r="AL6" s="12"/>
      <c r="AM6" s="12"/>
    </row>
    <row r="7" spans="1:39" x14ac:dyDescent="0.2">
      <c r="A7" s="25" t="s">
        <v>54</v>
      </c>
      <c r="B7" s="26"/>
      <c r="D7" s="25" t="s">
        <v>23</v>
      </c>
      <c r="E7" s="26">
        <v>0</v>
      </c>
      <c r="G7" s="12"/>
      <c r="H7" s="12"/>
      <c r="W7" s="11">
        <v>37048</v>
      </c>
      <c r="X7" s="14">
        <v>0</v>
      </c>
      <c r="Y7" s="14">
        <v>0</v>
      </c>
      <c r="Z7" s="13">
        <f t="shared" si="1"/>
        <v>-38000</v>
      </c>
      <c r="AA7" s="13"/>
      <c r="AB7" s="14">
        <v>0</v>
      </c>
      <c r="AC7" s="14">
        <v>0</v>
      </c>
      <c r="AD7" s="14">
        <f t="shared" si="2"/>
        <v>-7000</v>
      </c>
      <c r="AF7" s="11">
        <v>37048</v>
      </c>
      <c r="AG7" s="12"/>
      <c r="AH7" s="47"/>
      <c r="AJ7" s="15">
        <f t="shared" si="0"/>
        <v>37048</v>
      </c>
      <c r="AK7" s="12"/>
      <c r="AL7" s="12"/>
      <c r="AM7" s="12"/>
    </row>
    <row r="8" spans="1:39" x14ac:dyDescent="0.2">
      <c r="A8" s="25" t="s">
        <v>58</v>
      </c>
      <c r="B8" s="26">
        <v>0</v>
      </c>
      <c r="D8" s="25" t="s">
        <v>24</v>
      </c>
      <c r="E8" s="26"/>
      <c r="G8" s="12"/>
      <c r="H8" s="12"/>
      <c r="W8" s="11">
        <v>37049</v>
      </c>
      <c r="X8" s="14">
        <v>0</v>
      </c>
      <c r="Y8" s="14">
        <v>0</v>
      </c>
      <c r="Z8" s="13">
        <f t="shared" si="1"/>
        <v>-38000</v>
      </c>
      <c r="AA8" s="13"/>
      <c r="AB8" s="14">
        <v>0</v>
      </c>
      <c r="AC8" s="14">
        <v>0</v>
      </c>
      <c r="AD8" s="14">
        <f t="shared" si="2"/>
        <v>-7000</v>
      </c>
      <c r="AF8" s="11">
        <v>37049</v>
      </c>
      <c r="AG8" s="12"/>
      <c r="AH8" s="12"/>
      <c r="AJ8" s="15">
        <f t="shared" si="0"/>
        <v>37049</v>
      </c>
      <c r="AK8" s="12"/>
      <c r="AL8" s="12"/>
      <c r="AM8" s="12"/>
    </row>
    <row r="9" spans="1:39" x14ac:dyDescent="0.2">
      <c r="A9" s="25" t="s">
        <v>64</v>
      </c>
      <c r="B9" s="26">
        <v>0</v>
      </c>
      <c r="D9" s="25" t="s">
        <v>26</v>
      </c>
      <c r="E9" s="26">
        <v>-5000</v>
      </c>
      <c r="G9" s="12"/>
      <c r="H9" s="12"/>
      <c r="L9" s="12"/>
      <c r="W9" s="11">
        <v>37050</v>
      </c>
      <c r="X9" s="14">
        <v>0</v>
      </c>
      <c r="Y9" s="14">
        <v>0</v>
      </c>
      <c r="Z9" s="13">
        <f t="shared" si="1"/>
        <v>-38000</v>
      </c>
      <c r="AA9" s="13"/>
      <c r="AB9" s="14">
        <v>0</v>
      </c>
      <c r="AC9" s="14">
        <v>0</v>
      </c>
      <c r="AD9" s="14">
        <f t="shared" si="2"/>
        <v>-7000</v>
      </c>
      <c r="AF9" s="11">
        <v>37050</v>
      </c>
      <c r="AG9" s="12"/>
      <c r="AH9" s="12"/>
      <c r="AJ9" s="15">
        <f t="shared" si="0"/>
        <v>37050</v>
      </c>
      <c r="AK9" s="12"/>
      <c r="AL9" s="12"/>
      <c r="AM9" s="12"/>
    </row>
    <row r="10" spans="1:39" x14ac:dyDescent="0.2">
      <c r="A10" s="42" t="s">
        <v>59</v>
      </c>
      <c r="B10" s="26">
        <v>0</v>
      </c>
      <c r="C10" s="14" t="s">
        <v>15</v>
      </c>
      <c r="D10" s="25" t="s">
        <v>49</v>
      </c>
      <c r="E10" s="26">
        <v>-8340</v>
      </c>
      <c r="G10" s="12"/>
      <c r="H10" s="12"/>
      <c r="W10" s="11">
        <v>37051</v>
      </c>
      <c r="X10" s="14">
        <v>0</v>
      </c>
      <c r="Y10" s="14">
        <v>0</v>
      </c>
      <c r="Z10" s="13">
        <f t="shared" si="1"/>
        <v>-38000</v>
      </c>
      <c r="AA10" s="13"/>
      <c r="AB10" s="14">
        <v>0</v>
      </c>
      <c r="AC10" s="14">
        <v>0</v>
      </c>
      <c r="AD10" s="14">
        <f t="shared" si="2"/>
        <v>-7000</v>
      </c>
      <c r="AF10" s="11">
        <v>37051</v>
      </c>
      <c r="AG10" s="12"/>
      <c r="AH10" s="12"/>
      <c r="AJ10" s="15">
        <f t="shared" si="0"/>
        <v>37051</v>
      </c>
      <c r="AK10" s="12"/>
      <c r="AL10" s="12"/>
      <c r="AM10" s="12"/>
    </row>
    <row r="11" spans="1:39" x14ac:dyDescent="0.2">
      <c r="A11" s="25" t="s">
        <v>22</v>
      </c>
      <c r="B11" s="26">
        <v>0</v>
      </c>
      <c r="C11" s="14"/>
      <c r="D11" s="25" t="s">
        <v>28</v>
      </c>
      <c r="E11" s="26">
        <v>-20000</v>
      </c>
      <c r="G11" s="12"/>
      <c r="H11" s="12"/>
      <c r="R11" s="13"/>
      <c r="W11" s="11">
        <v>37052</v>
      </c>
      <c r="X11" s="14">
        <v>0</v>
      </c>
      <c r="Y11" s="14">
        <v>0</v>
      </c>
      <c r="Z11" s="13">
        <f t="shared" si="1"/>
        <v>-38000</v>
      </c>
      <c r="AA11" s="13"/>
      <c r="AB11" s="14">
        <v>0</v>
      </c>
      <c r="AC11" s="14">
        <v>0</v>
      </c>
      <c r="AD11" s="14">
        <f t="shared" si="2"/>
        <v>-7000</v>
      </c>
      <c r="AF11" s="11">
        <v>37052</v>
      </c>
      <c r="AG11" s="12"/>
      <c r="AH11" s="12"/>
      <c r="AJ11" s="15">
        <f t="shared" si="0"/>
        <v>37052</v>
      </c>
      <c r="AK11" s="12"/>
      <c r="AL11" s="12"/>
      <c r="AM11" s="12"/>
    </row>
    <row r="12" spans="1:39" x14ac:dyDescent="0.2">
      <c r="A12" s="25" t="s">
        <v>26</v>
      </c>
      <c r="B12" s="26">
        <f>-86993-43007</f>
        <v>-130000</v>
      </c>
      <c r="C12" s="14"/>
      <c r="D12" s="42" t="s">
        <v>51</v>
      </c>
      <c r="E12" s="40">
        <v>0</v>
      </c>
      <c r="G12" s="12" t="s">
        <v>15</v>
      </c>
      <c r="H12" s="12"/>
      <c r="R12" s="13"/>
      <c r="W12" s="11">
        <v>37053</v>
      </c>
      <c r="X12" s="14">
        <v>0</v>
      </c>
      <c r="Y12" s="14">
        <v>0</v>
      </c>
      <c r="Z12" s="13">
        <f t="shared" si="1"/>
        <v>-38000</v>
      </c>
      <c r="AA12" s="13"/>
      <c r="AB12" s="14">
        <v>0</v>
      </c>
      <c r="AC12" s="14">
        <v>0</v>
      </c>
      <c r="AD12" s="14">
        <f t="shared" si="2"/>
        <v>-7000</v>
      </c>
      <c r="AF12" s="11">
        <v>37053</v>
      </c>
      <c r="AG12" s="12"/>
      <c r="AH12" s="12"/>
      <c r="AJ12" s="15">
        <f t="shared" si="0"/>
        <v>37053</v>
      </c>
      <c r="AK12" s="12"/>
      <c r="AL12" s="12"/>
      <c r="AM12" s="12"/>
    </row>
    <row r="13" spans="1:39" ht="13.5" thickBot="1" x14ac:dyDescent="0.25">
      <c r="A13" s="25" t="s">
        <v>57</v>
      </c>
      <c r="B13" s="26">
        <v>0</v>
      </c>
      <c r="C13" s="1"/>
      <c r="D13" s="25" t="s">
        <v>29</v>
      </c>
      <c r="E13" s="26">
        <v>0</v>
      </c>
      <c r="G13" s="12"/>
      <c r="H13" s="12"/>
      <c r="R13" s="13"/>
      <c r="W13" s="11">
        <v>37054</v>
      </c>
      <c r="X13" s="14">
        <v>0</v>
      </c>
      <c r="Y13" s="14">
        <v>0</v>
      </c>
      <c r="Z13" s="13">
        <f t="shared" si="1"/>
        <v>-38000</v>
      </c>
      <c r="AA13" s="13"/>
      <c r="AB13" s="14">
        <v>0</v>
      </c>
      <c r="AC13" s="14">
        <v>0</v>
      </c>
      <c r="AD13" s="14">
        <f t="shared" si="2"/>
        <v>-7000</v>
      </c>
      <c r="AF13" s="11">
        <v>37054</v>
      </c>
      <c r="AG13" s="12"/>
      <c r="AH13" s="12"/>
      <c r="AJ13" s="15">
        <f t="shared" si="0"/>
        <v>37054</v>
      </c>
      <c r="AK13" s="12"/>
      <c r="AL13" s="12"/>
      <c r="AM13" s="12"/>
    </row>
    <row r="14" spans="1:39" ht="13.5" thickBot="1" x14ac:dyDescent="0.25">
      <c r="A14" s="25" t="s">
        <v>17</v>
      </c>
      <c r="B14" s="26">
        <v>-20000</v>
      </c>
      <c r="C14" s="14"/>
      <c r="D14" s="33" t="s">
        <v>30</v>
      </c>
      <c r="E14" s="34">
        <f>SUM(E6:E13)</f>
        <v>-92340</v>
      </c>
      <c r="G14" s="12"/>
      <c r="H14" s="12"/>
      <c r="L14" s="12"/>
      <c r="R14" s="13"/>
      <c r="W14" s="11">
        <v>37055</v>
      </c>
      <c r="X14" s="14">
        <v>0</v>
      </c>
      <c r="Y14" s="14">
        <v>0</v>
      </c>
      <c r="Z14" s="13">
        <f t="shared" si="1"/>
        <v>-38000</v>
      </c>
      <c r="AA14" s="13"/>
      <c r="AB14" s="14">
        <v>0</v>
      </c>
      <c r="AC14" s="14">
        <v>0</v>
      </c>
      <c r="AD14" s="14">
        <f t="shared" si="2"/>
        <v>-7000</v>
      </c>
      <c r="AF14" s="11">
        <v>37055</v>
      </c>
      <c r="AG14" s="12"/>
      <c r="AH14" s="12"/>
      <c r="AJ14" s="15">
        <f t="shared" si="0"/>
        <v>37055</v>
      </c>
      <c r="AK14" s="12"/>
      <c r="AL14" s="12"/>
      <c r="AM14" s="12"/>
    </row>
    <row r="15" spans="1:39" x14ac:dyDescent="0.2">
      <c r="A15" s="25" t="s">
        <v>71</v>
      </c>
      <c r="B15" s="26">
        <v>0</v>
      </c>
      <c r="C15" s="14"/>
      <c r="D15" s="25"/>
      <c r="E15" s="26"/>
      <c r="F15" s="14">
        <f>+E14+E29</f>
        <v>0</v>
      </c>
      <c r="G15" s="12"/>
      <c r="H15" s="12"/>
      <c r="L15" s="12"/>
      <c r="R15" s="13"/>
      <c r="W15" s="11">
        <v>37056</v>
      </c>
      <c r="X15" s="14">
        <v>0</v>
      </c>
      <c r="Y15" s="14">
        <v>0</v>
      </c>
      <c r="Z15" s="13">
        <f t="shared" si="1"/>
        <v>-38000</v>
      </c>
      <c r="AA15" s="13"/>
      <c r="AB15" s="14">
        <v>0</v>
      </c>
      <c r="AC15" s="14">
        <v>0</v>
      </c>
      <c r="AD15" s="14">
        <f t="shared" si="2"/>
        <v>-7000</v>
      </c>
      <c r="AF15" s="11">
        <v>37056</v>
      </c>
      <c r="AG15" s="12"/>
      <c r="AH15" s="12"/>
      <c r="AJ15" s="15">
        <f t="shared" si="0"/>
        <v>37056</v>
      </c>
      <c r="AK15" s="12"/>
      <c r="AL15" s="12"/>
      <c r="AM15" s="12"/>
    </row>
    <row r="16" spans="1:39" x14ac:dyDescent="0.2">
      <c r="A16" s="25" t="s">
        <v>24</v>
      </c>
      <c r="B16" s="26"/>
      <c r="C16" s="14"/>
      <c r="D16" s="25" t="s">
        <v>35</v>
      </c>
      <c r="E16" s="26">
        <v>14300</v>
      </c>
      <c r="G16" s="12"/>
      <c r="H16" s="12"/>
      <c r="L16" s="12"/>
      <c r="R16" s="13"/>
      <c r="W16" s="11">
        <v>37057</v>
      </c>
      <c r="X16" s="14">
        <v>0</v>
      </c>
      <c r="Y16" s="14">
        <v>0</v>
      </c>
      <c r="Z16" s="13">
        <f t="shared" si="1"/>
        <v>-38000</v>
      </c>
      <c r="AA16" s="13"/>
      <c r="AB16" s="14">
        <v>0</v>
      </c>
      <c r="AC16" s="14">
        <v>0</v>
      </c>
      <c r="AD16" s="14">
        <f t="shared" si="2"/>
        <v>-7000</v>
      </c>
      <c r="AF16" s="11">
        <v>37057</v>
      </c>
      <c r="AG16" s="12"/>
      <c r="AH16" s="12"/>
      <c r="AJ16" s="15">
        <f t="shared" ref="AJ16:AJ31" si="3">+AF16</f>
        <v>37057</v>
      </c>
      <c r="AK16" s="12"/>
      <c r="AL16" s="12"/>
      <c r="AM16" s="12"/>
    </row>
    <row r="17" spans="1:39" x14ac:dyDescent="0.2">
      <c r="A17" s="25" t="s">
        <v>56</v>
      </c>
      <c r="B17" s="26">
        <v>0</v>
      </c>
      <c r="C17" s="14"/>
      <c r="D17" s="25" t="s">
        <v>36</v>
      </c>
      <c r="E17" s="26">
        <v>10000</v>
      </c>
      <c r="G17" s="12"/>
      <c r="H17" s="12"/>
      <c r="L17" s="12"/>
      <c r="R17" s="13"/>
      <c r="W17" s="11">
        <v>37058</v>
      </c>
      <c r="X17" s="14">
        <v>0</v>
      </c>
      <c r="Y17" s="14">
        <v>0</v>
      </c>
      <c r="Z17" s="13">
        <f t="shared" si="1"/>
        <v>-38000</v>
      </c>
      <c r="AA17" s="13"/>
      <c r="AB17" s="14">
        <v>0</v>
      </c>
      <c r="AC17" s="14">
        <v>0</v>
      </c>
      <c r="AD17" s="14">
        <f t="shared" si="2"/>
        <v>-7000</v>
      </c>
      <c r="AF17" s="11">
        <v>37058</v>
      </c>
      <c r="AG17" s="12"/>
      <c r="AH17" s="12"/>
      <c r="AJ17" s="15">
        <f t="shared" si="3"/>
        <v>37058</v>
      </c>
      <c r="AK17" s="12"/>
      <c r="AL17" s="12"/>
      <c r="AM17" s="12"/>
    </row>
    <row r="18" spans="1:39" x14ac:dyDescent="0.2">
      <c r="A18" s="25" t="s">
        <v>29</v>
      </c>
      <c r="B18" s="40">
        <v>0</v>
      </c>
      <c r="D18" s="25" t="s">
        <v>37</v>
      </c>
      <c r="E18" s="26">
        <v>19987</v>
      </c>
      <c r="F18" s="14" t="s">
        <v>15</v>
      </c>
      <c r="G18" s="12"/>
      <c r="H18" s="12"/>
      <c r="L18" s="12"/>
      <c r="R18" s="13"/>
      <c r="W18" s="11">
        <v>37059</v>
      </c>
      <c r="X18" s="14">
        <v>0</v>
      </c>
      <c r="Y18" s="14">
        <v>0</v>
      </c>
      <c r="Z18" s="13">
        <f t="shared" si="1"/>
        <v>-38000</v>
      </c>
      <c r="AA18" s="13"/>
      <c r="AB18" s="14">
        <v>0</v>
      </c>
      <c r="AC18" s="14">
        <v>0</v>
      </c>
      <c r="AD18" s="14">
        <f t="shared" si="2"/>
        <v>-7000</v>
      </c>
      <c r="AF18" s="11">
        <v>37059</v>
      </c>
      <c r="AG18" s="12"/>
      <c r="AH18" s="12"/>
      <c r="AJ18" s="15">
        <f t="shared" si="3"/>
        <v>37059</v>
      </c>
      <c r="AK18" s="12"/>
      <c r="AL18" s="12"/>
      <c r="AM18" s="12"/>
    </row>
    <row r="19" spans="1:39" x14ac:dyDescent="0.2">
      <c r="A19" s="25" t="s">
        <v>31</v>
      </c>
      <c r="B19" s="26">
        <v>0</v>
      </c>
      <c r="C19" s="41"/>
      <c r="D19" s="25" t="s">
        <v>38</v>
      </c>
      <c r="E19" s="26">
        <v>17191</v>
      </c>
      <c r="G19" s="12"/>
      <c r="H19" s="12"/>
      <c r="L19" s="12"/>
      <c r="R19" s="13"/>
      <c r="W19" s="11">
        <v>37060</v>
      </c>
      <c r="X19" s="14">
        <v>0</v>
      </c>
      <c r="Y19" s="14">
        <v>0</v>
      </c>
      <c r="Z19" s="13">
        <f t="shared" si="1"/>
        <v>-38000</v>
      </c>
      <c r="AA19" s="13"/>
      <c r="AB19" s="14">
        <v>0</v>
      </c>
      <c r="AC19" s="14">
        <v>0</v>
      </c>
      <c r="AD19" s="14">
        <f t="shared" si="2"/>
        <v>-7000</v>
      </c>
      <c r="AF19" s="11">
        <v>37060</v>
      </c>
      <c r="AG19" s="12"/>
      <c r="AH19" s="12"/>
      <c r="AJ19" s="15">
        <f t="shared" si="3"/>
        <v>37060</v>
      </c>
      <c r="AK19" s="12"/>
      <c r="AL19" s="12"/>
      <c r="AM19" s="12"/>
    </row>
    <row r="20" spans="1:39" x14ac:dyDescent="0.2">
      <c r="A20" s="25" t="s">
        <v>27</v>
      </c>
      <c r="B20" s="26">
        <v>-70000</v>
      </c>
      <c r="C20" s="14"/>
      <c r="D20" s="25" t="s">
        <v>43</v>
      </c>
      <c r="E20" s="26">
        <v>0</v>
      </c>
      <c r="G20" s="12"/>
      <c r="H20" s="12"/>
      <c r="R20" s="13"/>
      <c r="W20" s="11">
        <v>37061</v>
      </c>
      <c r="X20" s="14">
        <v>0</v>
      </c>
      <c r="Y20" s="14">
        <v>0</v>
      </c>
      <c r="Z20" s="13">
        <f t="shared" si="1"/>
        <v>-38000</v>
      </c>
      <c r="AA20" s="13"/>
      <c r="AB20" s="14">
        <v>0</v>
      </c>
      <c r="AC20" s="14">
        <v>0</v>
      </c>
      <c r="AD20" s="14">
        <f t="shared" si="2"/>
        <v>-7000</v>
      </c>
      <c r="AF20" s="11">
        <v>37061</v>
      </c>
      <c r="AG20" s="12"/>
      <c r="AH20" s="12"/>
      <c r="AJ20" s="15">
        <f t="shared" si="3"/>
        <v>37061</v>
      </c>
      <c r="AK20" s="12"/>
      <c r="AL20" s="12"/>
      <c r="AM20" s="12"/>
    </row>
    <row r="21" spans="1:39" x14ac:dyDescent="0.2">
      <c r="A21" s="25" t="s">
        <v>47</v>
      </c>
      <c r="B21" s="26">
        <v>0</v>
      </c>
      <c r="C21" s="14"/>
      <c r="D21" s="25" t="s">
        <v>55</v>
      </c>
      <c r="E21" s="26">
        <v>4340</v>
      </c>
      <c r="G21" s="12"/>
      <c r="H21" s="12"/>
      <c r="R21" s="13"/>
      <c r="W21" s="11">
        <v>37062</v>
      </c>
      <c r="X21" s="14">
        <v>0</v>
      </c>
      <c r="Y21" s="14">
        <v>0</v>
      </c>
      <c r="Z21" s="13">
        <f t="shared" si="1"/>
        <v>-38000</v>
      </c>
      <c r="AA21" s="13"/>
      <c r="AB21" s="14">
        <v>0</v>
      </c>
      <c r="AC21" s="14">
        <v>0</v>
      </c>
      <c r="AD21" s="14">
        <f t="shared" si="2"/>
        <v>-7000</v>
      </c>
      <c r="AF21" s="11">
        <v>37062</v>
      </c>
      <c r="AG21" s="12"/>
      <c r="AH21" s="12"/>
      <c r="AJ21" s="15">
        <f t="shared" si="3"/>
        <v>37062</v>
      </c>
      <c r="AK21" s="12"/>
      <c r="AL21" s="12"/>
      <c r="AM21" s="12"/>
    </row>
    <row r="22" spans="1:39" x14ac:dyDescent="0.2">
      <c r="A22" s="25" t="s">
        <v>48</v>
      </c>
      <c r="B22" s="26">
        <v>0</v>
      </c>
      <c r="D22" s="25" t="s">
        <v>65</v>
      </c>
      <c r="E22" s="26">
        <v>6945</v>
      </c>
      <c r="G22" s="12"/>
      <c r="H22" s="12"/>
      <c r="R22" s="13"/>
      <c r="W22" s="11">
        <v>37063</v>
      </c>
      <c r="X22" s="14">
        <v>0</v>
      </c>
      <c r="Y22" s="14">
        <v>0</v>
      </c>
      <c r="Z22" s="13">
        <f t="shared" si="1"/>
        <v>-38000</v>
      </c>
      <c r="AA22" s="13"/>
      <c r="AB22" s="14">
        <v>0</v>
      </c>
      <c r="AC22" s="14">
        <v>0</v>
      </c>
      <c r="AD22" s="14">
        <f t="shared" si="2"/>
        <v>-7000</v>
      </c>
      <c r="AF22" s="11">
        <v>37063</v>
      </c>
      <c r="AG22" s="12"/>
      <c r="AH22" s="12"/>
      <c r="AJ22" s="15">
        <f t="shared" si="3"/>
        <v>37063</v>
      </c>
      <c r="AK22" s="12"/>
      <c r="AL22" s="12"/>
      <c r="AM22" s="12"/>
    </row>
    <row r="23" spans="1:39" x14ac:dyDescent="0.2">
      <c r="A23" s="25" t="s">
        <v>32</v>
      </c>
      <c r="B23" s="26">
        <v>-29198</v>
      </c>
      <c r="C23" s="14" t="s">
        <v>15</v>
      </c>
      <c r="D23" s="25" t="s">
        <v>56</v>
      </c>
      <c r="E23" s="40">
        <v>0</v>
      </c>
      <c r="F23" s="14"/>
      <c r="G23" s="12"/>
      <c r="H23" s="12"/>
      <c r="L23" s="2">
        <v>0.32</v>
      </c>
      <c r="R23" s="13"/>
      <c r="W23" s="11">
        <v>37064</v>
      </c>
      <c r="X23" s="14">
        <v>0</v>
      </c>
      <c r="Y23" s="14">
        <v>0</v>
      </c>
      <c r="Z23" s="13">
        <f t="shared" si="1"/>
        <v>-38000</v>
      </c>
      <c r="AA23" s="13"/>
      <c r="AB23" s="14">
        <v>0</v>
      </c>
      <c r="AC23" s="14">
        <v>0</v>
      </c>
      <c r="AD23" s="14">
        <f t="shared" si="2"/>
        <v>-7000</v>
      </c>
      <c r="AF23" s="11">
        <v>37064</v>
      </c>
      <c r="AG23" s="12"/>
      <c r="AH23" s="12"/>
      <c r="AJ23" s="15">
        <f t="shared" si="3"/>
        <v>37064</v>
      </c>
      <c r="AK23" s="12"/>
      <c r="AL23" s="12"/>
      <c r="AM23" s="12"/>
    </row>
    <row r="24" spans="1:39" x14ac:dyDescent="0.2">
      <c r="A24" s="25" t="s">
        <v>26</v>
      </c>
      <c r="B24" s="40">
        <v>0</v>
      </c>
      <c r="D24" s="25" t="s">
        <v>29</v>
      </c>
      <c r="E24" s="40">
        <v>19577</v>
      </c>
      <c r="F24" s="14"/>
      <c r="G24" s="12"/>
      <c r="H24" s="12"/>
      <c r="R24" s="13"/>
      <c r="W24" s="11">
        <v>37065</v>
      </c>
      <c r="X24" s="14">
        <v>0</v>
      </c>
      <c r="Y24" s="14">
        <v>0</v>
      </c>
      <c r="Z24" s="13">
        <f t="shared" si="1"/>
        <v>-38000</v>
      </c>
      <c r="AA24" s="13"/>
      <c r="AB24" s="14">
        <v>0</v>
      </c>
      <c r="AC24" s="14">
        <v>0</v>
      </c>
      <c r="AD24" s="14">
        <f t="shared" si="2"/>
        <v>-7000</v>
      </c>
      <c r="AF24" s="11">
        <v>37065</v>
      </c>
      <c r="AG24" s="12"/>
      <c r="AH24" s="12"/>
      <c r="AJ24" s="15">
        <f t="shared" si="3"/>
        <v>37065</v>
      </c>
      <c r="AK24" s="12"/>
      <c r="AL24" s="12"/>
      <c r="AM24" s="12"/>
    </row>
    <row r="25" spans="1:39" x14ac:dyDescent="0.2">
      <c r="A25" s="25" t="s">
        <v>63</v>
      </c>
      <c r="B25" s="40">
        <v>0</v>
      </c>
      <c r="D25" s="25" t="s">
        <v>26</v>
      </c>
      <c r="E25" s="40">
        <v>0</v>
      </c>
      <c r="G25" s="12"/>
      <c r="H25" s="12"/>
      <c r="R25" s="13"/>
      <c r="W25" s="11">
        <v>37066</v>
      </c>
      <c r="X25" s="14">
        <v>0</v>
      </c>
      <c r="Y25" s="14">
        <v>0</v>
      </c>
      <c r="Z25" s="13">
        <f t="shared" si="1"/>
        <v>-38000</v>
      </c>
      <c r="AA25" s="13"/>
      <c r="AB25" s="14">
        <v>0</v>
      </c>
      <c r="AC25" s="14">
        <v>0</v>
      </c>
      <c r="AD25" s="14">
        <f t="shared" si="2"/>
        <v>-7000</v>
      </c>
      <c r="AF25" s="11">
        <v>37066</v>
      </c>
      <c r="AG25" s="12"/>
      <c r="AH25" s="12"/>
      <c r="AJ25" s="15">
        <f t="shared" si="3"/>
        <v>37066</v>
      </c>
      <c r="AK25" s="12"/>
      <c r="AL25" s="12"/>
      <c r="AM25" s="12"/>
    </row>
    <row r="26" spans="1:39" x14ac:dyDescent="0.2">
      <c r="A26" s="25" t="s">
        <v>33</v>
      </c>
      <c r="B26" s="26">
        <v>0</v>
      </c>
      <c r="D26" s="25" t="s">
        <v>51</v>
      </c>
      <c r="E26" s="40">
        <v>0</v>
      </c>
      <c r="G26" s="12"/>
      <c r="H26" s="12"/>
      <c r="R26" s="13"/>
      <c r="W26" s="11">
        <v>37067</v>
      </c>
      <c r="X26" s="14">
        <v>0</v>
      </c>
      <c r="Y26" s="14">
        <v>0</v>
      </c>
      <c r="Z26" s="13">
        <f t="shared" si="1"/>
        <v>-38000</v>
      </c>
      <c r="AA26" s="13"/>
      <c r="AB26" s="14">
        <v>0</v>
      </c>
      <c r="AC26" s="14">
        <v>0</v>
      </c>
      <c r="AD26" s="14">
        <f t="shared" si="2"/>
        <v>-7000</v>
      </c>
      <c r="AF26" s="11">
        <v>37067</v>
      </c>
      <c r="AG26" s="12"/>
      <c r="AH26" s="12"/>
      <c r="AJ26" s="15">
        <f t="shared" si="3"/>
        <v>37067</v>
      </c>
      <c r="AK26" s="12"/>
      <c r="AL26" s="12"/>
      <c r="AM26" s="12"/>
    </row>
    <row r="27" spans="1:39" x14ac:dyDescent="0.2">
      <c r="A27" s="25" t="s">
        <v>34</v>
      </c>
      <c r="B27" s="26">
        <v>0</v>
      </c>
      <c r="C27" s="14"/>
      <c r="D27" s="25" t="s">
        <v>53</v>
      </c>
      <c r="E27" s="40">
        <v>0</v>
      </c>
      <c r="G27" s="12"/>
      <c r="H27" s="12"/>
      <c r="R27" s="13"/>
      <c r="W27" s="11">
        <v>37068</v>
      </c>
      <c r="X27" s="14">
        <v>0</v>
      </c>
      <c r="Y27" s="14">
        <v>0</v>
      </c>
      <c r="Z27" s="13">
        <f t="shared" si="1"/>
        <v>-38000</v>
      </c>
      <c r="AA27" s="13"/>
      <c r="AB27" s="14">
        <v>0</v>
      </c>
      <c r="AC27" s="14">
        <v>0</v>
      </c>
      <c r="AD27" s="14">
        <f t="shared" si="2"/>
        <v>-7000</v>
      </c>
      <c r="AF27" s="11">
        <v>37068</v>
      </c>
      <c r="AG27" s="12"/>
      <c r="AH27" s="12"/>
      <c r="AJ27" s="15">
        <f t="shared" si="3"/>
        <v>37068</v>
      </c>
      <c r="AK27" s="12"/>
      <c r="AL27" s="12"/>
      <c r="AM27" s="12"/>
    </row>
    <row r="28" spans="1:39" ht="13.5" thickBot="1" x14ac:dyDescent="0.25">
      <c r="A28" s="25" t="s">
        <v>62</v>
      </c>
      <c r="B28" s="26">
        <v>0</v>
      </c>
      <c r="C28" s="14">
        <f>SUM(B29,B59)</f>
        <v>0</v>
      </c>
      <c r="D28" s="25" t="s">
        <v>39</v>
      </c>
      <c r="E28" s="26">
        <v>0</v>
      </c>
      <c r="G28" s="12"/>
      <c r="H28" s="12"/>
      <c r="R28" s="13"/>
      <c r="W28" s="11">
        <v>37069</v>
      </c>
      <c r="X28" s="14">
        <v>0</v>
      </c>
      <c r="Y28" s="14">
        <v>0</v>
      </c>
      <c r="Z28" s="13">
        <f t="shared" si="1"/>
        <v>-38000</v>
      </c>
      <c r="AA28" s="13"/>
      <c r="AB28" s="14">
        <v>0</v>
      </c>
      <c r="AC28" s="14">
        <v>0</v>
      </c>
      <c r="AD28" s="14">
        <f t="shared" si="2"/>
        <v>-7000</v>
      </c>
      <c r="AF28" s="11">
        <v>37069</v>
      </c>
      <c r="AG28" s="12"/>
      <c r="AH28" s="12"/>
      <c r="AJ28" s="15">
        <f t="shared" si="3"/>
        <v>37069</v>
      </c>
      <c r="AK28" s="12"/>
      <c r="AL28" s="12"/>
      <c r="AM28" s="12"/>
    </row>
    <row r="29" spans="1:39" ht="13.5" thickBot="1" x14ac:dyDescent="0.25">
      <c r="A29" s="33" t="s">
        <v>30</v>
      </c>
      <c r="B29" s="34">
        <f>SUM(B6:B28)</f>
        <v>-529198</v>
      </c>
      <c r="C29" s="14"/>
      <c r="D29" s="33" t="s">
        <v>40</v>
      </c>
      <c r="E29" s="34">
        <f>SUM(E16:E28)</f>
        <v>92340</v>
      </c>
      <c r="G29" s="12"/>
      <c r="H29" s="12"/>
      <c r="R29" s="13"/>
      <c r="W29" s="11">
        <v>37070</v>
      </c>
      <c r="X29" s="14">
        <v>0</v>
      </c>
      <c r="Y29" s="14">
        <v>0</v>
      </c>
      <c r="Z29" s="13">
        <f t="shared" si="1"/>
        <v>-38000</v>
      </c>
      <c r="AA29" s="13"/>
      <c r="AB29" s="14">
        <v>0</v>
      </c>
      <c r="AC29" s="14">
        <v>0</v>
      </c>
      <c r="AD29" s="14">
        <f t="shared" si="2"/>
        <v>-7000</v>
      </c>
      <c r="AF29" s="11">
        <v>37070</v>
      </c>
      <c r="AG29" s="12"/>
      <c r="AH29" s="12"/>
      <c r="AJ29" s="15">
        <f t="shared" si="3"/>
        <v>37070</v>
      </c>
      <c r="AK29" s="12"/>
      <c r="AL29" s="12"/>
      <c r="AM29" s="12"/>
    </row>
    <row r="30" spans="1:39" ht="13.5" thickBot="1" x14ac:dyDescent="0.25">
      <c r="A30" s="25"/>
      <c r="B30" s="40"/>
      <c r="C30" s="14"/>
      <c r="D30" s="30"/>
      <c r="E30" s="35"/>
      <c r="F30" s="14"/>
      <c r="G30" s="12"/>
      <c r="H30" s="12"/>
      <c r="W30" s="11">
        <v>37071</v>
      </c>
      <c r="X30" s="14">
        <v>0</v>
      </c>
      <c r="Y30" s="14">
        <v>0</v>
      </c>
      <c r="Z30" s="13">
        <f t="shared" si="1"/>
        <v>-38000</v>
      </c>
      <c r="AA30" s="13"/>
      <c r="AB30" s="14">
        <v>0</v>
      </c>
      <c r="AC30" s="14">
        <v>0</v>
      </c>
      <c r="AD30" s="14">
        <f t="shared" si="2"/>
        <v>-7000</v>
      </c>
      <c r="AF30" s="11">
        <v>37071</v>
      </c>
      <c r="AG30" s="12"/>
      <c r="AH30" s="12"/>
      <c r="AJ30" s="15">
        <f t="shared" si="3"/>
        <v>37071</v>
      </c>
      <c r="AK30" s="12"/>
      <c r="AL30" s="12"/>
      <c r="AM30" s="12"/>
    </row>
    <row r="31" spans="1:39" x14ac:dyDescent="0.2">
      <c r="A31" s="25" t="s">
        <v>35</v>
      </c>
      <c r="B31" s="40">
        <v>66123</v>
      </c>
      <c r="C31" s="14"/>
      <c r="E31" s="12"/>
      <c r="G31" s="12"/>
      <c r="H31" s="12"/>
      <c r="W31" s="11">
        <v>37072</v>
      </c>
      <c r="X31" s="14">
        <v>0</v>
      </c>
      <c r="Y31" s="14">
        <v>0</v>
      </c>
      <c r="Z31" s="13">
        <f t="shared" si="1"/>
        <v>-38000</v>
      </c>
      <c r="AA31" s="13"/>
      <c r="AB31" s="14">
        <v>0</v>
      </c>
      <c r="AC31" s="14">
        <v>0</v>
      </c>
      <c r="AD31" s="14">
        <f t="shared" si="2"/>
        <v>-7000</v>
      </c>
      <c r="AF31" s="11">
        <v>37072</v>
      </c>
      <c r="AG31" s="12"/>
      <c r="AH31" s="49"/>
      <c r="AJ31" s="15">
        <f t="shared" si="3"/>
        <v>37072</v>
      </c>
      <c r="AK31" s="12"/>
      <c r="AL31" s="12"/>
      <c r="AM31" s="12"/>
    </row>
    <row r="32" spans="1:39" x14ac:dyDescent="0.2">
      <c r="A32" s="25" t="s">
        <v>36</v>
      </c>
      <c r="B32" s="40">
        <v>125000</v>
      </c>
      <c r="E32" s="12"/>
      <c r="G32" s="12"/>
      <c r="H32" s="12"/>
      <c r="W32" s="11"/>
      <c r="X32" s="14"/>
      <c r="Y32" s="14"/>
      <c r="Z32" s="13"/>
      <c r="AA32" s="13"/>
      <c r="AB32" s="14"/>
      <c r="AC32" s="14"/>
      <c r="AD32" s="14"/>
      <c r="AF32" s="11"/>
      <c r="AG32" s="12"/>
      <c r="AH32" s="12"/>
      <c r="AJ32" s="15"/>
      <c r="AK32" s="12"/>
      <c r="AL32" s="12"/>
      <c r="AM32" s="12"/>
    </row>
    <row r="33" spans="1:39" x14ac:dyDescent="0.2">
      <c r="A33" s="25" t="s">
        <v>37</v>
      </c>
      <c r="B33" s="40">
        <v>0</v>
      </c>
      <c r="D33" s="52"/>
      <c r="G33" s="12"/>
      <c r="H33" s="12"/>
      <c r="AF33" s="11"/>
      <c r="AG33" s="12"/>
      <c r="AJ33" s="15"/>
      <c r="AK33" s="12"/>
      <c r="AL33" s="12"/>
      <c r="AM33" s="12"/>
    </row>
    <row r="34" spans="1:39" x14ac:dyDescent="0.2">
      <c r="A34" s="25" t="s">
        <v>38</v>
      </c>
      <c r="B34" s="40">
        <v>124369</v>
      </c>
      <c r="C34" s="14"/>
      <c r="G34" s="12"/>
      <c r="H34" s="12"/>
      <c r="W34" s="11"/>
      <c r="AF34" s="11"/>
      <c r="AG34" s="12"/>
      <c r="AJ34" s="15"/>
      <c r="AK34" s="12"/>
      <c r="AL34" s="12"/>
      <c r="AM34" s="12"/>
    </row>
    <row r="35" spans="1:39" x14ac:dyDescent="0.2">
      <c r="A35" s="25" t="s">
        <v>69</v>
      </c>
      <c r="B35" s="40">
        <v>29198</v>
      </c>
      <c r="G35" s="12"/>
      <c r="H35" s="12"/>
      <c r="W35" s="11"/>
      <c r="AF35" s="11"/>
      <c r="AJ35" s="15"/>
      <c r="AK35" s="12"/>
      <c r="AL35" s="12"/>
      <c r="AM35" s="12"/>
    </row>
    <row r="36" spans="1:39" x14ac:dyDescent="0.2">
      <c r="A36" s="25" t="s">
        <v>61</v>
      </c>
      <c r="B36" s="40">
        <v>0</v>
      </c>
      <c r="G36" s="12"/>
      <c r="H36" s="12"/>
      <c r="W36" s="11"/>
      <c r="AF36" s="11"/>
      <c r="AJ36" s="15"/>
      <c r="AK36" s="12"/>
      <c r="AL36" s="12"/>
      <c r="AM36" s="12"/>
    </row>
    <row r="37" spans="1:39" x14ac:dyDescent="0.2">
      <c r="A37" s="25" t="s">
        <v>66</v>
      </c>
      <c r="B37" s="40">
        <v>0</v>
      </c>
      <c r="D37" s="51"/>
      <c r="G37" s="12"/>
      <c r="H37" s="12"/>
      <c r="W37" s="11"/>
      <c r="AL37" s="12"/>
      <c r="AM37" s="12"/>
    </row>
    <row r="38" spans="1:39" x14ac:dyDescent="0.2">
      <c r="A38" s="25" t="s">
        <v>52</v>
      </c>
      <c r="B38" s="40">
        <v>0</v>
      </c>
      <c r="D38" s="50"/>
      <c r="E38" s="14"/>
      <c r="G38" s="12"/>
      <c r="H38" s="12"/>
      <c r="AL38" s="12"/>
      <c r="AM38" s="12"/>
    </row>
    <row r="39" spans="1:39" x14ac:dyDescent="0.2">
      <c r="A39" s="25" t="s">
        <v>53</v>
      </c>
      <c r="B39" s="40">
        <v>11000</v>
      </c>
      <c r="G39" s="12"/>
      <c r="H39" s="12"/>
      <c r="AJ39" s="12"/>
      <c r="AK39" s="12"/>
      <c r="AL39" s="12"/>
      <c r="AM39" s="12"/>
    </row>
    <row r="40" spans="1:39" x14ac:dyDescent="0.2">
      <c r="A40" s="25" t="s">
        <v>17</v>
      </c>
      <c r="B40" s="40">
        <v>7000</v>
      </c>
      <c r="G40" s="12"/>
      <c r="H40" s="12"/>
      <c r="AJ40" s="12"/>
      <c r="AK40" s="12"/>
      <c r="AL40" s="12"/>
      <c r="AM40" s="12"/>
    </row>
    <row r="41" spans="1:39" x14ac:dyDescent="0.2">
      <c r="A41" s="25" t="s">
        <v>71</v>
      </c>
      <c r="B41" s="40">
        <v>2500</v>
      </c>
      <c r="G41" s="12"/>
      <c r="H41" s="12"/>
      <c r="AJ41" s="12"/>
      <c r="AK41" s="12"/>
      <c r="AL41" s="12"/>
      <c r="AM41" s="12"/>
    </row>
    <row r="42" spans="1:39" x14ac:dyDescent="0.2">
      <c r="A42" s="25" t="s">
        <v>22</v>
      </c>
      <c r="B42" s="48"/>
      <c r="AJ42" s="12"/>
      <c r="AK42" s="12"/>
      <c r="AL42" s="12"/>
      <c r="AM42" s="12"/>
    </row>
    <row r="43" spans="1:39" x14ac:dyDescent="0.2">
      <c r="A43" s="25" t="s">
        <v>60</v>
      </c>
      <c r="B43" s="40">
        <v>0</v>
      </c>
      <c r="E43" s="12"/>
      <c r="AJ43" s="12"/>
      <c r="AK43" s="12"/>
      <c r="AL43" s="12"/>
      <c r="AM43" s="12"/>
    </row>
    <row r="44" spans="1:39" x14ac:dyDescent="0.2">
      <c r="A44" s="25" t="s">
        <v>26</v>
      </c>
      <c r="B44" s="40">
        <v>43007</v>
      </c>
      <c r="C44" s="14"/>
      <c r="E44" s="12"/>
    </row>
    <row r="45" spans="1:39" x14ac:dyDescent="0.2">
      <c r="A45" s="25" t="s">
        <v>41</v>
      </c>
      <c r="B45" s="40">
        <v>15000</v>
      </c>
      <c r="E45" s="12"/>
    </row>
    <row r="46" spans="1:39" x14ac:dyDescent="0.2">
      <c r="A46" s="25" t="s">
        <v>42</v>
      </c>
      <c r="B46" s="40">
        <v>1000</v>
      </c>
      <c r="C46" s="14"/>
      <c r="E46" s="12"/>
    </row>
    <row r="47" spans="1:39" x14ac:dyDescent="0.2">
      <c r="A47" s="25" t="s">
        <v>43</v>
      </c>
      <c r="B47" s="40"/>
    </row>
    <row r="48" spans="1:39" x14ac:dyDescent="0.2">
      <c r="A48" s="25" t="s">
        <v>56</v>
      </c>
      <c r="B48" s="40">
        <v>0</v>
      </c>
      <c r="E48" s="12"/>
    </row>
    <row r="49" spans="1:5" x14ac:dyDescent="0.2">
      <c r="A49" s="25" t="s">
        <v>29</v>
      </c>
      <c r="B49" s="40">
        <v>0</v>
      </c>
      <c r="C49" s="14" t="s">
        <v>15</v>
      </c>
      <c r="E49" s="12"/>
    </row>
    <row r="50" spans="1:5" x14ac:dyDescent="0.2">
      <c r="A50" s="25" t="s">
        <v>31</v>
      </c>
      <c r="B50" s="40">
        <v>0</v>
      </c>
      <c r="E50" s="12"/>
    </row>
    <row r="51" spans="1:5" x14ac:dyDescent="0.2">
      <c r="A51" s="25" t="s">
        <v>44</v>
      </c>
      <c r="B51" s="40">
        <v>0</v>
      </c>
      <c r="E51" s="12"/>
    </row>
    <row r="52" spans="1:5" x14ac:dyDescent="0.2">
      <c r="A52" s="25" t="s">
        <v>45</v>
      </c>
      <c r="B52" s="40">
        <v>0</v>
      </c>
      <c r="C52" s="14"/>
      <c r="E52" s="12"/>
    </row>
    <row r="53" spans="1:5" x14ac:dyDescent="0.2">
      <c r="A53" s="25" t="s">
        <v>46</v>
      </c>
      <c r="B53" s="40">
        <v>0</v>
      </c>
      <c r="E53" s="12"/>
    </row>
    <row r="54" spans="1:5" x14ac:dyDescent="0.2">
      <c r="A54" s="25" t="s">
        <v>48</v>
      </c>
      <c r="B54" s="40">
        <v>1000</v>
      </c>
      <c r="C54" s="14"/>
      <c r="E54" s="12"/>
    </row>
    <row r="55" spans="1:5" x14ac:dyDescent="0.2">
      <c r="A55" s="25" t="s">
        <v>67</v>
      </c>
      <c r="B55" s="40">
        <v>35000</v>
      </c>
      <c r="C55" s="14"/>
      <c r="E55" s="12"/>
    </row>
    <row r="56" spans="1:5" x14ac:dyDescent="0.2">
      <c r="A56" s="25" t="s">
        <v>68</v>
      </c>
      <c r="B56" s="40">
        <v>42338</v>
      </c>
      <c r="C56" s="14"/>
      <c r="E56" s="12"/>
    </row>
    <row r="57" spans="1:5" x14ac:dyDescent="0.2">
      <c r="A57" s="25" t="s">
        <v>75</v>
      </c>
      <c r="B57" s="40">
        <v>1000</v>
      </c>
      <c r="C57" s="14"/>
      <c r="E57" s="12"/>
    </row>
    <row r="58" spans="1:5" ht="13.5" thickBot="1" x14ac:dyDescent="0.25">
      <c r="A58" s="25" t="s">
        <v>39</v>
      </c>
      <c r="B58" s="40">
        <v>25663</v>
      </c>
      <c r="C58" s="14"/>
    </row>
    <row r="59" spans="1:5" ht="13.5" thickBot="1" x14ac:dyDescent="0.25">
      <c r="A59" s="33" t="s">
        <v>40</v>
      </c>
      <c r="B59" s="34">
        <f>SUM(B31:B58)</f>
        <v>529198</v>
      </c>
    </row>
    <row r="60" spans="1:5" ht="13.5" thickBot="1" x14ac:dyDescent="0.25">
      <c r="A60" s="30"/>
      <c r="B60" s="36"/>
    </row>
    <row r="61" spans="1:5" x14ac:dyDescent="0.2">
      <c r="A61" s="27"/>
      <c r="B61" s="27"/>
    </row>
  </sheetData>
  <phoneticPr fontId="0" type="noConversion"/>
  <pageMargins left="0.55000000000000004" right="0.3" top="1" bottom="0.5" header="0.5" footer="0.23"/>
  <pageSetup scale="4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WEEKEND</vt:lpstr>
      <vt:lpstr>DAILY</vt:lpstr>
      <vt:lpstr>DAILY!Print_Area</vt:lpstr>
      <vt:lpstr>WEEKEND!Print_Area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bdillar</dc:creator>
  <cp:lastModifiedBy>Jan Havlíček</cp:lastModifiedBy>
  <cp:lastPrinted>2000-11-30T23:59:26Z</cp:lastPrinted>
  <dcterms:created xsi:type="dcterms:W3CDTF">2000-09-26T13:26:15Z</dcterms:created>
  <dcterms:modified xsi:type="dcterms:W3CDTF">2023-09-10T15:30:46Z</dcterms:modified>
</cp:coreProperties>
</file>