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980D6D-8F25-42AD-9A22-90A8167014B1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Z3" i="9"/>
  <c r="AD3" i="9"/>
  <c r="AG3" i="9"/>
  <c r="AH3" i="9"/>
  <c r="AJ3" i="9"/>
  <c r="AK3" i="9"/>
  <c r="D4" i="9"/>
  <c r="M4" i="9"/>
  <c r="Z4" i="9"/>
  <c r="AD4" i="9"/>
  <c r="AG4" i="9"/>
  <c r="AH4" i="9"/>
  <c r="AJ4" i="9"/>
  <c r="AK4" i="9"/>
  <c r="M5" i="9"/>
  <c r="Z5" i="9"/>
  <c r="AD5" i="9"/>
  <c r="AG5" i="9"/>
  <c r="AH5" i="9"/>
  <c r="AJ5" i="9"/>
  <c r="AK5" i="9"/>
  <c r="K6" i="9"/>
  <c r="L6" i="9"/>
  <c r="M6" i="9"/>
  <c r="Z6" i="9"/>
  <c r="AD6" i="9"/>
  <c r="AG6" i="9"/>
  <c r="AJ6" i="9"/>
  <c r="Z7" i="9"/>
  <c r="AD7" i="9"/>
  <c r="AG7" i="9"/>
  <c r="AJ7" i="9"/>
  <c r="Z8" i="9"/>
  <c r="AD8" i="9"/>
  <c r="AG8" i="9"/>
  <c r="AJ8" i="9"/>
  <c r="Z9" i="9"/>
  <c r="AD9" i="9"/>
  <c r="AG9" i="9"/>
  <c r="AJ9" i="9"/>
  <c r="Z10" i="9"/>
  <c r="AD10" i="9"/>
  <c r="AG10" i="9"/>
  <c r="AJ10" i="9"/>
  <c r="Z11" i="9"/>
  <c r="AD11" i="9"/>
  <c r="AJ11" i="9"/>
  <c r="B12" i="9"/>
  <c r="Z12" i="9"/>
  <c r="AD12" i="9"/>
  <c r="AJ12" i="9"/>
  <c r="Z13" i="9"/>
  <c r="AD13" i="9"/>
  <c r="AJ13" i="9"/>
  <c r="E14" i="9"/>
  <c r="Z14" i="9"/>
  <c r="AD14" i="9"/>
  <c r="AJ14" i="9"/>
  <c r="F15" i="9"/>
  <c r="Z15" i="9"/>
  <c r="AD15" i="9"/>
  <c r="AJ15" i="9"/>
  <c r="Z16" i="9"/>
  <c r="AD16" i="9"/>
  <c r="AJ16" i="9"/>
  <c r="Z17" i="9"/>
  <c r="AD17" i="9"/>
  <c r="AJ17" i="9"/>
  <c r="Z18" i="9"/>
  <c r="AD18" i="9"/>
  <c r="AJ18" i="9"/>
  <c r="Z19" i="9"/>
  <c r="AD19" i="9"/>
  <c r="AJ19" i="9"/>
  <c r="Z20" i="9"/>
  <c r="AD20" i="9"/>
  <c r="AJ20" i="9"/>
  <c r="Z21" i="9"/>
  <c r="AD21" i="9"/>
  <c r="AJ21" i="9"/>
  <c r="Z22" i="9"/>
  <c r="AD22" i="9"/>
  <c r="AJ22" i="9"/>
  <c r="Z23" i="9"/>
  <c r="AD23" i="9"/>
  <c r="AJ23" i="9"/>
  <c r="Z24" i="9"/>
  <c r="AD24" i="9"/>
  <c r="AJ24" i="9"/>
  <c r="Z25" i="9"/>
  <c r="AD25" i="9"/>
  <c r="AJ25" i="9"/>
  <c r="Z26" i="9"/>
  <c r="AD26" i="9"/>
  <c r="AJ26" i="9"/>
  <c r="Z27" i="9"/>
  <c r="AD27" i="9"/>
  <c r="AJ27" i="9"/>
  <c r="C28" i="9"/>
  <c r="Z28" i="9"/>
  <c r="AD28" i="9"/>
  <c r="AJ28" i="9"/>
  <c r="B29" i="9"/>
  <c r="E29" i="9"/>
  <c r="Z29" i="9"/>
  <c r="AD29" i="9"/>
  <c r="AJ29" i="9"/>
  <c r="Z30" i="9"/>
  <c r="AD30" i="9"/>
  <c r="AJ30" i="9"/>
  <c r="Z31" i="9"/>
  <c r="AD31" i="9"/>
  <c r="AJ31" i="9"/>
  <c r="B59" i="9"/>
  <c r="B1" i="11"/>
  <c r="H1" i="11"/>
  <c r="B2" i="11"/>
  <c r="H2" i="11"/>
  <c r="D4" i="11"/>
  <c r="J4" i="11"/>
  <c r="B12" i="11"/>
  <c r="H12" i="11"/>
  <c r="E14" i="11"/>
  <c r="K14" i="11"/>
  <c r="F15" i="11"/>
  <c r="L15" i="11"/>
  <c r="C28" i="11"/>
  <c r="I28" i="11"/>
  <c r="B29" i="11"/>
  <c r="E29" i="11"/>
  <c r="H29" i="11"/>
  <c r="K29" i="11"/>
  <c r="B59" i="11"/>
  <c r="H59" i="11"/>
</calcChain>
</file>

<file path=xl/sharedStrings.xml><?xml version="1.0" encoding="utf-8"?>
<sst xmlns="http://schemas.openxmlformats.org/spreadsheetml/2006/main" count="283" uniqueCount="77">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</sst>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C-468A-9B1D-FB6F0550450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C-468A-9B1D-FB6F05504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28031"/>
        <c:axId val="1"/>
      </c:lineChart>
      <c:catAx>
        <c:axId val="37172803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1728031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70-4151-992D-DC382A31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743391"/>
        <c:axId val="1"/>
      </c:lineChart>
      <c:catAx>
        <c:axId val="37474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743391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5A-4E17-B6BE-1A80E129D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81503"/>
        <c:axId val="1"/>
      </c:lineChart>
      <c:catAx>
        <c:axId val="375181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18150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AC-4826-B2CB-C3BACA30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77791"/>
        <c:axId val="1"/>
      </c:lineChart>
      <c:catAx>
        <c:axId val="375177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17779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6-45EC-B1B8-9EF68D5993ED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6-45EC-B1B8-9EF68D599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84751"/>
        <c:axId val="1"/>
      </c:lineChart>
      <c:catAx>
        <c:axId val="37518475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184751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5-4961-823B-0B95A6CB1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77327"/>
        <c:axId val="1"/>
      </c:lineChart>
      <c:dateAx>
        <c:axId val="37517732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17732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4-48AB-8E95-516FA6BD9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82895"/>
        <c:axId val="1"/>
      </c:lineChart>
      <c:catAx>
        <c:axId val="37518289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182895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94-4A79-91F5-069175448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78719"/>
        <c:axId val="1"/>
      </c:lineChart>
      <c:catAx>
        <c:axId val="375178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178719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C3-405C-B850-0376B165E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742975"/>
        <c:axId val="1"/>
      </c:lineChart>
      <c:catAx>
        <c:axId val="375742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74297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512-4863-AE9E-AB3AE789E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740655"/>
        <c:axId val="1"/>
      </c:lineChart>
      <c:catAx>
        <c:axId val="375740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74065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0-4E01-8A0A-24640479BF9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0-4E01-8A0A-24640479B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747151"/>
        <c:axId val="1"/>
      </c:lineChart>
      <c:catAx>
        <c:axId val="37574715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747151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1-485E-9F5D-7B1894DE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21535"/>
        <c:axId val="1"/>
      </c:lineChart>
      <c:dateAx>
        <c:axId val="37172153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172153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8-45D4-A0D7-BB241B9F1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745295"/>
        <c:axId val="1"/>
      </c:lineChart>
      <c:dateAx>
        <c:axId val="3757452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74529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5-4D8E-8FF3-D4FC3B167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743439"/>
        <c:axId val="1"/>
      </c:lineChart>
      <c:catAx>
        <c:axId val="37574343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743439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BD-4BBB-8AB8-B99E80D5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743903"/>
        <c:axId val="1"/>
      </c:lineChart>
      <c:catAx>
        <c:axId val="37574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743903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07-45FE-849D-7E26D962D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085743"/>
        <c:axId val="1"/>
      </c:lineChart>
      <c:catAx>
        <c:axId val="376085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08574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40-4B7A-9CF0-DA8E0F46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087135"/>
        <c:axId val="1"/>
      </c:lineChart>
      <c:catAx>
        <c:axId val="376087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08713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E-4ACB-BF07-5D35004A7C9D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E-4ACB-BF07-5D35004A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083887"/>
        <c:axId val="1"/>
      </c:lineChart>
      <c:catAx>
        <c:axId val="37608388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083887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8-4FEE-AC7F-41BD3466F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084351"/>
        <c:axId val="1"/>
      </c:lineChart>
      <c:dateAx>
        <c:axId val="37608435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08435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F-4826-BB84-C19D6CB91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082031"/>
        <c:axId val="1"/>
      </c:lineChart>
      <c:catAx>
        <c:axId val="37608203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082031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F9D-426E-9AC7-3B0E93058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274751"/>
        <c:axId val="1"/>
      </c:lineChart>
      <c:catAx>
        <c:axId val="386274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6274751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62-468F-848D-CC671A156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277999"/>
        <c:axId val="1"/>
      </c:lineChart>
      <c:catAx>
        <c:axId val="386277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627799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B-4FAB-945A-7DC31914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22927"/>
        <c:axId val="1"/>
      </c:lineChart>
      <c:catAx>
        <c:axId val="37172292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1722927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BB5-459F-8DD5-DA37D8F37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272431"/>
        <c:axId val="1"/>
      </c:lineChart>
      <c:catAx>
        <c:axId val="386272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627243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173813516385231"/>
          <c:y val="1.40453901104817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702627504579827E-2"/>
          <c:y val="8.1463262640793954E-2"/>
          <c:w val="0.93738536698758668"/>
          <c:h val="0.6011426967286174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361000</c:v>
                </c:pt>
                <c:pt idx="1">
                  <c:v>339000</c:v>
                </c:pt>
                <c:pt idx="2">
                  <c:v>291000</c:v>
                </c:pt>
                <c:pt idx="3">
                  <c:v>353000</c:v>
                </c:pt>
                <c:pt idx="4">
                  <c:v>320000</c:v>
                </c:pt>
                <c:pt idx="5">
                  <c:v>367000</c:v>
                </c:pt>
                <c:pt idx="6">
                  <c:v>341000</c:v>
                </c:pt>
                <c:pt idx="7">
                  <c:v>301000</c:v>
                </c:pt>
                <c:pt idx="8">
                  <c:v>291000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C-422A-87A2-CF11D05E62E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326957</c:v>
                </c:pt>
                <c:pt idx="1">
                  <c:v>369852</c:v>
                </c:pt>
                <c:pt idx="2">
                  <c:v>399083</c:v>
                </c:pt>
                <c:pt idx="3">
                  <c:v>450000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C-422A-87A2-CF11D05E6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275215"/>
        <c:axId val="1"/>
      </c:lineChart>
      <c:catAx>
        <c:axId val="386275215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6275215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543159331366033"/>
          <c:y val="0.86238695278357735"/>
          <c:w val="5.1151010215754272E-2"/>
          <c:h val="0.1292175890164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39986134860716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6662044953572"/>
          <c:y val="9.2359829647805453E-2"/>
          <c:w val="0.8272057017049439"/>
          <c:h val="0.5828223732947722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11345</c:v>
                </c:pt>
                <c:pt idx="1">
                  <c:v>0</c:v>
                </c:pt>
                <c:pt idx="2">
                  <c:v>0</c:v>
                </c:pt>
                <c:pt idx="3">
                  <c:v>7000</c:v>
                </c:pt>
                <c:pt idx="4">
                  <c:v>1600</c:v>
                </c:pt>
                <c:pt idx="5">
                  <c:v>20000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4-430D-8D8C-F322BAF3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276607"/>
        <c:axId val="1"/>
      </c:lineChart>
      <c:dateAx>
        <c:axId val="38627660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627660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95701827859679"/>
          <c:y val="0.93633758332602768"/>
          <c:w val="0.1787355176898182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690104113347211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923448443900425E-2"/>
          <c:y val="0.10057780555495467"/>
          <c:w val="0.94930872657892951"/>
          <c:h val="0.663813516662700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141560</c:v>
                </c:pt>
                <c:pt idx="1">
                  <c:v>148524</c:v>
                </c:pt>
                <c:pt idx="2">
                  <c:v>148524</c:v>
                </c:pt>
                <c:pt idx="3">
                  <c:v>148524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C-49FA-BF8A-BEC1B1BF3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277071"/>
        <c:axId val="1"/>
      </c:lineChart>
      <c:catAx>
        <c:axId val="386277071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6277071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49620595914231"/>
          <c:y val="0.93106311428015176"/>
          <c:w val="4.2076221639503253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44521775775759"/>
          <c:y val="3.215543888916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5112139718662"/>
          <c:y val="0.1157595800009813"/>
          <c:w val="0.85799810926575659"/>
          <c:h val="0.58844453167165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-5678</c:v>
                </c:pt>
                <c:pt idx="1">
                  <c:v>11489</c:v>
                </c:pt>
                <c:pt idx="2">
                  <c:v>28656</c:v>
                </c:pt>
                <c:pt idx="3">
                  <c:v>38823</c:v>
                </c:pt>
                <c:pt idx="4">
                  <c:v>39623</c:v>
                </c:pt>
                <c:pt idx="5">
                  <c:v>26623</c:v>
                </c:pt>
                <c:pt idx="6">
                  <c:v>26623</c:v>
                </c:pt>
                <c:pt idx="7">
                  <c:v>26623</c:v>
                </c:pt>
                <c:pt idx="8">
                  <c:v>26623</c:v>
                </c:pt>
                <c:pt idx="9">
                  <c:v>26623</c:v>
                </c:pt>
                <c:pt idx="10">
                  <c:v>26623</c:v>
                </c:pt>
                <c:pt idx="11">
                  <c:v>26623</c:v>
                </c:pt>
                <c:pt idx="12">
                  <c:v>26623</c:v>
                </c:pt>
                <c:pt idx="13">
                  <c:v>26623</c:v>
                </c:pt>
                <c:pt idx="14">
                  <c:v>26623</c:v>
                </c:pt>
                <c:pt idx="15">
                  <c:v>26623</c:v>
                </c:pt>
                <c:pt idx="16">
                  <c:v>26623</c:v>
                </c:pt>
                <c:pt idx="17">
                  <c:v>26623</c:v>
                </c:pt>
                <c:pt idx="18">
                  <c:v>26623</c:v>
                </c:pt>
                <c:pt idx="19">
                  <c:v>26623</c:v>
                </c:pt>
                <c:pt idx="20">
                  <c:v>26623</c:v>
                </c:pt>
                <c:pt idx="21">
                  <c:v>26623</c:v>
                </c:pt>
                <c:pt idx="22">
                  <c:v>26623</c:v>
                </c:pt>
                <c:pt idx="23">
                  <c:v>26623</c:v>
                </c:pt>
                <c:pt idx="24">
                  <c:v>26623</c:v>
                </c:pt>
                <c:pt idx="25">
                  <c:v>26623</c:v>
                </c:pt>
                <c:pt idx="26">
                  <c:v>26623</c:v>
                </c:pt>
                <c:pt idx="27">
                  <c:v>26623</c:v>
                </c:pt>
                <c:pt idx="28">
                  <c:v>26623</c:v>
                </c:pt>
                <c:pt idx="29">
                  <c:v>26623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818-4C96-B978-13019427D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649279"/>
        <c:axId val="1"/>
      </c:lineChart>
      <c:catAx>
        <c:axId val="3766492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649279"/>
        <c:crosses val="autoZero"/>
        <c:crossBetween val="midCat"/>
        <c:majorUnit val="20000"/>
        <c:minorUnit val="4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31575987232808"/>
          <c:y val="0.93250772778568269"/>
          <c:w val="0.12319229609390087"/>
          <c:h val="5.787979000049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168956679871887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5687898392631"/>
          <c:y val="9.2359829647805453E-2"/>
          <c:w val="0.85716951671057917"/>
          <c:h val="0.61785541212669848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9313</c:v>
                </c:pt>
                <c:pt idx="1">
                  <c:v>6801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6FE-488D-968A-6F6A37043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650207"/>
        <c:axId val="1"/>
      </c:lineChart>
      <c:catAx>
        <c:axId val="3766502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65020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98951313285491"/>
          <c:y val="0.93315276161403438"/>
          <c:w val="9.8677590411698976E-2"/>
          <c:h val="5.7326790815879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350795050671448"/>
          <c:y val="1.582327177306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9694738174345E-2"/>
          <c:y val="9.1774976283764007E-2"/>
          <c:w val="0.86504971528704544"/>
          <c:h val="0.61710759914944768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-25028</c:v>
                </c:pt>
                <c:pt idx="1">
                  <c:v>-29329</c:v>
                </c:pt>
                <c:pt idx="2">
                  <c:v>-26829</c:v>
                </c:pt>
                <c:pt idx="3">
                  <c:v>-24329</c:v>
                </c:pt>
                <c:pt idx="4">
                  <c:v>-8829</c:v>
                </c:pt>
                <c:pt idx="5">
                  <c:v>-8829</c:v>
                </c:pt>
                <c:pt idx="6">
                  <c:v>-8829</c:v>
                </c:pt>
                <c:pt idx="7">
                  <c:v>-8829</c:v>
                </c:pt>
                <c:pt idx="8">
                  <c:v>-8829</c:v>
                </c:pt>
                <c:pt idx="9">
                  <c:v>-8829</c:v>
                </c:pt>
                <c:pt idx="10">
                  <c:v>-8829</c:v>
                </c:pt>
                <c:pt idx="11">
                  <c:v>-8829</c:v>
                </c:pt>
                <c:pt idx="12">
                  <c:v>-8829</c:v>
                </c:pt>
                <c:pt idx="13">
                  <c:v>-8829</c:v>
                </c:pt>
                <c:pt idx="14">
                  <c:v>-8829</c:v>
                </c:pt>
                <c:pt idx="15">
                  <c:v>-8829</c:v>
                </c:pt>
                <c:pt idx="16">
                  <c:v>-8829</c:v>
                </c:pt>
                <c:pt idx="17">
                  <c:v>-8829</c:v>
                </c:pt>
                <c:pt idx="18">
                  <c:v>-8829</c:v>
                </c:pt>
                <c:pt idx="19">
                  <c:v>-8829</c:v>
                </c:pt>
                <c:pt idx="20">
                  <c:v>-8829</c:v>
                </c:pt>
                <c:pt idx="21">
                  <c:v>-8829</c:v>
                </c:pt>
                <c:pt idx="22">
                  <c:v>-8829</c:v>
                </c:pt>
                <c:pt idx="23">
                  <c:v>-8829</c:v>
                </c:pt>
                <c:pt idx="24">
                  <c:v>-8829</c:v>
                </c:pt>
                <c:pt idx="25">
                  <c:v>-8829</c:v>
                </c:pt>
                <c:pt idx="26">
                  <c:v>-8829</c:v>
                </c:pt>
                <c:pt idx="27">
                  <c:v>-8829</c:v>
                </c:pt>
                <c:pt idx="28">
                  <c:v>-8829</c:v>
                </c:pt>
                <c:pt idx="29">
                  <c:v>-8829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E6-48E5-98A1-E32CC0EE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652527"/>
        <c:axId val="1"/>
      </c:lineChart>
      <c:catAx>
        <c:axId val="3766525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65252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4981589938339"/>
          <c:y val="0.9367376889653154"/>
          <c:w val="0.13498258980150207"/>
          <c:h val="5.06344696738008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A9E-4410-BA47-D1C820310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25247"/>
        <c:axId val="1"/>
      </c:lineChart>
      <c:catAx>
        <c:axId val="371725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1725247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6C-4D2C-8905-19300E15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26639"/>
        <c:axId val="1"/>
      </c:lineChart>
      <c:catAx>
        <c:axId val="371726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172663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51-4813-9206-D1359DA2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739215"/>
        <c:axId val="1"/>
      </c:lineChart>
      <c:catAx>
        <c:axId val="374739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73921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D-4BE3-8014-137EA42821B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D-4BE3-8014-137EA4282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735967"/>
        <c:axId val="1"/>
      </c:lineChart>
      <c:catAx>
        <c:axId val="37473596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735967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B-40ED-995D-BABDDF3A8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739679"/>
        <c:axId val="1"/>
      </c:lineChart>
      <c:dateAx>
        <c:axId val="37473967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73967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9-48BF-9D4D-CF1DE5339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742463"/>
        <c:axId val="1"/>
      </c:lineChart>
      <c:catAx>
        <c:axId val="37474246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742463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928F33FD-DEB4-5D4C-3D28-F9AB06616B1A}"/>
            </a:ext>
          </a:extLst>
        </xdr:cNvPr>
        <xdr:cNvSpPr txBox="1">
          <a:spLocks noChangeArrowheads="1"/>
        </xdr:cNvSpPr>
      </xdr:nvSpPr>
      <xdr:spPr bwMode="auto">
        <a:xfrm>
          <a:off x="3143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6214E816-997A-E194-CDBE-B66A271E94FC}"/>
            </a:ext>
          </a:extLst>
        </xdr:cNvPr>
        <xdr:cNvSpPr txBox="1">
          <a:spLocks noChangeArrowheads="1"/>
        </xdr:cNvSpPr>
      </xdr:nvSpPr>
      <xdr:spPr bwMode="auto">
        <a:xfrm>
          <a:off x="97536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E4F4CFD8-F8E5-58B8-9F21-3E0A367AA723}"/>
            </a:ext>
          </a:extLst>
        </xdr:cNvPr>
        <xdr:cNvSpPr txBox="1">
          <a:spLocks noChangeArrowheads="1"/>
        </xdr:cNvSpPr>
      </xdr:nvSpPr>
      <xdr:spPr bwMode="auto">
        <a:xfrm>
          <a:off x="3143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id="{4B838219-9F27-1829-58F9-224FA139E5DD}"/>
            </a:ext>
          </a:extLst>
        </xdr:cNvPr>
        <xdr:cNvSpPr txBox="1">
          <a:spLocks noChangeArrowheads="1"/>
        </xdr:cNvSpPr>
      </xdr:nvSpPr>
      <xdr:spPr bwMode="auto">
        <a:xfrm>
          <a:off x="97536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F774FE9-C0BC-CE36-4700-82D95CBE9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59F25FC5-A616-DB77-CF2B-1D291E1C8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99C0E735-A073-5BCF-EAC2-C77C49C97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FFB3EAD-1B51-FBEF-CB6A-0A6828FBF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BCDA5704-F0AE-4B08-5E38-905A75138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8B7D0396-3084-600C-BB34-2201954E2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7864946E-87F0-A6CD-3078-E31CFD534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40CBBB06-8923-5252-DE75-C727F4C4B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C3130928-589C-CB7B-1BA3-AF642A8FC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43FAF7A-148D-AFFD-B3F7-C5DE37F30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693B3347-CEDD-71CC-096E-10596BC89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0B56C782-DB7B-398F-0D3E-B02BE616F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EE04DFFE-5697-18E5-FA82-F05A511AC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255B2293-734C-B3D7-67CE-850D505BE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77DF4B41-E0AA-16B6-1512-3E63C204D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6451E1A5-CE72-BA1C-86F7-9F94C401D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0F688EE5-8BA7-D11E-408B-1A966D657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CDD9C1C7-D2DF-A02B-24BF-2DF3E72B2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ABAD45CF-B3C8-2247-3B69-4780F04AD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0474AD4E-FDBE-D836-3C17-44C203005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F03100E0-B9CF-2ECD-4CB9-69C1FC03E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B0CEDE45-3DDD-4E97-820F-196781E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307B29D7-6A19-64DB-5E04-F59709138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AC2CE11D-E5AC-5787-411E-74F4D3AB1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62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0CD59B91-A4CB-5796-E017-017A66638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BFF18D1E-1CE0-AFA8-5DFB-9FCBCFCEF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63</xdr:row>
      <xdr:rowOff>28575</xdr:rowOff>
    </xdr:from>
    <xdr:to>
      <xdr:col>0</xdr:col>
      <xdr:colOff>0</xdr:colOff>
      <xdr:row>80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6B9E38E9-8F7A-9B88-6206-FD4D01D17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165F6269-1F66-AB41-41E0-A6276EB37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E3F4C78D-C423-4BF9-C68F-BB2591E3D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10FCC97F-172E-70E0-FF96-7BA608C6A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21</xdr:col>
      <xdr:colOff>9525</xdr:colOff>
      <xdr:row>65</xdr:row>
      <xdr:rowOff>142875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2FAB6DBB-8064-C0BB-8424-9D9EE1C2B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CC0612FF-5783-AC33-F311-87C8A5A0C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723900</xdr:colOff>
      <xdr:row>66</xdr:row>
      <xdr:rowOff>114300</xdr:rowOff>
    </xdr:from>
    <xdr:to>
      <xdr:col>20</xdr:col>
      <xdr:colOff>647700</xdr:colOff>
      <xdr:row>87</xdr:row>
      <xdr:rowOff>28575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EE3FC17D-782E-7D9D-4F1A-A004B1989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47625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703F3D8D-52D6-1ED4-FFF7-1F1E51BB1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B9B53B07-9F06-1DA4-1D93-7E0C32DA1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20DB70AA-2C97-6544-DA4E-15676C298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66CDA6AC-5464-A70E-28C1-FA516CC0B3A0}"/>
            </a:ext>
          </a:extLst>
        </xdr:cNvPr>
        <xdr:cNvSpPr txBox="1">
          <a:spLocks noChangeArrowheads="1"/>
        </xdr:cNvSpPr>
      </xdr:nvSpPr>
      <xdr:spPr bwMode="auto">
        <a:xfrm>
          <a:off x="3143250" y="54673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zoomScale="75" workbookViewId="0"/>
  </sheetViews>
  <sheetFormatPr defaultRowHeight="12.75" x14ac:dyDescent="0.2"/>
  <cols>
    <col min="1" max="1" width="30.42578125" style="44" bestFit="1" customWidth="1"/>
    <col min="2" max="2" width="11" style="44" bestFit="1" customWidth="1"/>
    <col min="3" max="3" width="11" style="2" bestFit="1" customWidth="1"/>
    <col min="4" max="4" width="26.42578125" style="2" bestFit="1" customWidth="1"/>
    <col min="5" max="5" width="11" style="2" bestFit="1" customWidth="1"/>
    <col min="6" max="6" width="9.28515625" style="2" bestFit="1" customWidth="1"/>
    <col min="7" max="7" width="30.42578125" style="2" bestFit="1" customWidth="1"/>
    <col min="8" max="9" width="11" style="2" bestFit="1" customWidth="1"/>
    <col min="10" max="10" width="26.42578125" style="2" bestFit="1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4" t="s">
        <v>0</v>
      </c>
      <c r="B1" s="45">
        <f ca="1">TODAY()</f>
        <v>37047</v>
      </c>
      <c r="G1" s="2" t="s">
        <v>0</v>
      </c>
      <c r="H1" s="3">
        <f ca="1">TODAY()</f>
        <v>37047</v>
      </c>
    </row>
    <row r="2" spans="1:12" ht="13.5" thickBot="1" x14ac:dyDescent="0.25">
      <c r="A2" s="44" t="s">
        <v>10</v>
      </c>
      <c r="B2" s="45">
        <f ca="1">TODAY()+2</f>
        <v>37049</v>
      </c>
      <c r="G2" s="2" t="s">
        <v>10</v>
      </c>
      <c r="H2" s="3">
        <f ca="1">TODAY()+3</f>
        <v>37050</v>
      </c>
    </row>
    <row r="3" spans="1:12" ht="25.5" customHeight="1" thickBot="1" x14ac:dyDescent="0.25">
      <c r="B3" s="46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2" ht="13.5" thickBot="1" x14ac:dyDescent="0.25">
      <c r="A4" s="2" t="s">
        <v>14</v>
      </c>
      <c r="B4" s="16">
        <v>65</v>
      </c>
      <c r="C4" s="17">
        <v>50</v>
      </c>
      <c r="D4" s="18">
        <f>AVERAGE(B4,C4)</f>
        <v>57.5</v>
      </c>
      <c r="G4" s="2" t="s">
        <v>14</v>
      </c>
      <c r="H4" s="16">
        <v>62</v>
      </c>
      <c r="I4" s="17">
        <v>47</v>
      </c>
      <c r="J4" s="18">
        <f>AVERAGE(H4,I4)</f>
        <v>54.5</v>
      </c>
    </row>
    <row r="5" spans="1:12" x14ac:dyDescent="0.2">
      <c r="A5" s="19"/>
      <c r="B5" s="20"/>
      <c r="C5" s="1" t="s">
        <v>16</v>
      </c>
      <c r="D5" s="19"/>
      <c r="E5" s="20"/>
      <c r="F5" s="1" t="s">
        <v>16</v>
      </c>
      <c r="G5" s="19"/>
      <c r="H5" s="20"/>
      <c r="I5" s="1" t="s">
        <v>16</v>
      </c>
      <c r="J5" s="19"/>
      <c r="K5" s="20"/>
      <c r="L5" s="1" t="s">
        <v>16</v>
      </c>
    </row>
    <row r="6" spans="1:12" x14ac:dyDescent="0.2">
      <c r="A6" s="25" t="s">
        <v>19</v>
      </c>
      <c r="B6" s="26">
        <v>-240000</v>
      </c>
      <c r="C6" s="12">
        <v>-286000</v>
      </c>
      <c r="D6" s="25" t="s">
        <v>20</v>
      </c>
      <c r="E6" s="26">
        <v>-51000</v>
      </c>
      <c r="F6" s="12">
        <v>-55000</v>
      </c>
      <c r="G6" s="25" t="s">
        <v>19</v>
      </c>
      <c r="H6" s="26">
        <v>-290000</v>
      </c>
      <c r="I6" s="12">
        <v>-330000</v>
      </c>
      <c r="J6" s="25" t="s">
        <v>20</v>
      </c>
      <c r="K6" s="26">
        <v>-63000</v>
      </c>
      <c r="L6" s="12">
        <v>-63000</v>
      </c>
    </row>
    <row r="7" spans="1:12" x14ac:dyDescent="0.2">
      <c r="A7" s="25" t="s">
        <v>54</v>
      </c>
      <c r="B7" s="26"/>
      <c r="D7" s="25" t="s">
        <v>23</v>
      </c>
      <c r="E7" s="26">
        <v>0</v>
      </c>
      <c r="G7" s="25" t="s">
        <v>54</v>
      </c>
      <c r="H7" s="26"/>
      <c r="J7" s="25" t="s">
        <v>23</v>
      </c>
      <c r="K7" s="26">
        <v>0</v>
      </c>
    </row>
    <row r="8" spans="1:12" x14ac:dyDescent="0.2">
      <c r="A8" s="25" t="s">
        <v>58</v>
      </c>
      <c r="B8" s="26">
        <v>0</v>
      </c>
      <c r="D8" s="25" t="s">
        <v>24</v>
      </c>
      <c r="E8" s="26"/>
      <c r="G8" s="25" t="s">
        <v>58</v>
      </c>
      <c r="H8" s="26">
        <v>0</v>
      </c>
      <c r="J8" s="25" t="s">
        <v>24</v>
      </c>
      <c r="K8" s="26"/>
    </row>
    <row r="9" spans="1:12" x14ac:dyDescent="0.2">
      <c r="A9" s="25" t="s">
        <v>64</v>
      </c>
      <c r="B9" s="26">
        <v>0</v>
      </c>
      <c r="D9" s="25" t="s">
        <v>26</v>
      </c>
      <c r="E9" s="26">
        <v>-5000</v>
      </c>
      <c r="G9" s="25" t="s">
        <v>64</v>
      </c>
      <c r="H9" s="26">
        <v>0</v>
      </c>
      <c r="J9" s="25" t="s">
        <v>26</v>
      </c>
      <c r="K9" s="26">
        <v>-5000</v>
      </c>
    </row>
    <row r="10" spans="1:12" x14ac:dyDescent="0.2">
      <c r="A10" s="42" t="s">
        <v>59</v>
      </c>
      <c r="B10" s="26">
        <v>0</v>
      </c>
      <c r="C10" s="14" t="s">
        <v>15</v>
      </c>
      <c r="D10" s="25" t="s">
        <v>49</v>
      </c>
      <c r="E10" s="26">
        <v>-8340</v>
      </c>
      <c r="G10" s="42" t="s">
        <v>59</v>
      </c>
      <c r="H10" s="26">
        <v>0</v>
      </c>
      <c r="I10" s="14" t="s">
        <v>15</v>
      </c>
      <c r="J10" s="25" t="s">
        <v>49</v>
      </c>
      <c r="K10" s="26">
        <v>-8340</v>
      </c>
    </row>
    <row r="11" spans="1:12" x14ac:dyDescent="0.2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25" t="s">
        <v>22</v>
      </c>
      <c r="H11" s="26">
        <v>0</v>
      </c>
      <c r="I11" s="14"/>
      <c r="J11" s="25" t="s">
        <v>28</v>
      </c>
      <c r="K11" s="26">
        <v>-20000</v>
      </c>
    </row>
    <row r="12" spans="1:12" x14ac:dyDescent="0.2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25" t="s">
        <v>26</v>
      </c>
      <c r="H12" s="26">
        <f>-86993-43007</f>
        <v>-130000</v>
      </c>
      <c r="I12" s="14"/>
      <c r="J12" s="42" t="s">
        <v>51</v>
      </c>
      <c r="K12" s="40">
        <v>0</v>
      </c>
    </row>
    <row r="13" spans="1:12" ht="13.5" thickBot="1" x14ac:dyDescent="0.25">
      <c r="A13" s="25" t="s">
        <v>57</v>
      </c>
      <c r="B13" s="26">
        <v>0</v>
      </c>
      <c r="C13" s="1"/>
      <c r="D13" s="25" t="s">
        <v>29</v>
      </c>
      <c r="E13" s="26">
        <v>0</v>
      </c>
      <c r="G13" s="25" t="s">
        <v>57</v>
      </c>
      <c r="H13" s="26">
        <v>0</v>
      </c>
      <c r="I13" s="1"/>
      <c r="J13" s="25" t="s">
        <v>29</v>
      </c>
      <c r="K13" s="26">
        <v>0</v>
      </c>
    </row>
    <row r="14" spans="1:12" ht="13.5" thickBot="1" x14ac:dyDescent="0.25">
      <c r="A14" s="25" t="s">
        <v>17</v>
      </c>
      <c r="B14" s="26">
        <v>-20000</v>
      </c>
      <c r="C14" s="14"/>
      <c r="D14" s="33" t="s">
        <v>30</v>
      </c>
      <c r="E14" s="34">
        <f>SUM(E6:E13)</f>
        <v>-84340</v>
      </c>
      <c r="G14" s="25" t="s">
        <v>17</v>
      </c>
      <c r="H14" s="26">
        <v>-20000</v>
      </c>
      <c r="I14" s="14"/>
      <c r="J14" s="33" t="s">
        <v>30</v>
      </c>
      <c r="K14" s="34">
        <f>SUM(K6:K13)</f>
        <v>-96340</v>
      </c>
    </row>
    <row r="15" spans="1:12" x14ac:dyDescent="0.2">
      <c r="A15" s="25" t="s">
        <v>71</v>
      </c>
      <c r="B15" s="26">
        <v>0</v>
      </c>
      <c r="C15" s="14"/>
      <c r="D15" s="25"/>
      <c r="E15" s="26"/>
      <c r="F15" s="14">
        <f>+E14+E29</f>
        <v>0</v>
      </c>
      <c r="G15" s="25" t="s">
        <v>71</v>
      </c>
      <c r="H15" s="26">
        <v>0</v>
      </c>
      <c r="I15" s="14"/>
      <c r="J15" s="25"/>
      <c r="K15" s="26"/>
      <c r="L15" s="14">
        <f>+K14+K29</f>
        <v>0</v>
      </c>
    </row>
    <row r="16" spans="1:12" x14ac:dyDescent="0.2">
      <c r="A16" s="25" t="s">
        <v>24</v>
      </c>
      <c r="B16" s="26"/>
      <c r="C16" s="14"/>
      <c r="D16" s="25" t="s">
        <v>35</v>
      </c>
      <c r="E16" s="26">
        <v>14300</v>
      </c>
      <c r="G16" s="25" t="s">
        <v>24</v>
      </c>
      <c r="H16" s="26"/>
      <c r="I16" s="14"/>
      <c r="J16" s="25" t="s">
        <v>35</v>
      </c>
      <c r="K16" s="26">
        <v>14300</v>
      </c>
    </row>
    <row r="17" spans="1:12" x14ac:dyDescent="0.2">
      <c r="A17" s="25" t="s">
        <v>56</v>
      </c>
      <c r="B17" s="26">
        <v>0</v>
      </c>
      <c r="C17" s="14"/>
      <c r="D17" s="25" t="s">
        <v>36</v>
      </c>
      <c r="E17" s="26">
        <v>10000</v>
      </c>
      <c r="G17" s="25" t="s">
        <v>56</v>
      </c>
      <c r="H17" s="26">
        <v>0</v>
      </c>
      <c r="I17" s="14"/>
      <c r="J17" s="25" t="s">
        <v>36</v>
      </c>
      <c r="K17" s="26">
        <v>10000</v>
      </c>
    </row>
    <row r="18" spans="1:12" x14ac:dyDescent="0.2">
      <c r="A18" s="25" t="s">
        <v>29</v>
      </c>
      <c r="B18" s="40">
        <v>0</v>
      </c>
      <c r="D18" s="25" t="s">
        <v>37</v>
      </c>
      <c r="E18" s="26">
        <v>19987</v>
      </c>
      <c r="F18" s="14" t="s">
        <v>15</v>
      </c>
      <c r="G18" s="25" t="s">
        <v>29</v>
      </c>
      <c r="H18" s="40">
        <v>0</v>
      </c>
      <c r="J18" s="25" t="s">
        <v>37</v>
      </c>
      <c r="K18" s="26">
        <v>19987</v>
      </c>
      <c r="L18" s="14" t="s">
        <v>15</v>
      </c>
    </row>
    <row r="19" spans="1:12" x14ac:dyDescent="0.2">
      <c r="A19" s="25" t="s">
        <v>31</v>
      </c>
      <c r="B19" s="26">
        <v>-14337</v>
      </c>
      <c r="C19" s="41"/>
      <c r="D19" s="25" t="s">
        <v>38</v>
      </c>
      <c r="E19" s="26">
        <v>17191</v>
      </c>
      <c r="G19" s="25" t="s">
        <v>31</v>
      </c>
      <c r="H19" s="26">
        <v>0</v>
      </c>
      <c r="I19" s="41"/>
      <c r="J19" s="25" t="s">
        <v>38</v>
      </c>
      <c r="K19" s="26">
        <v>17191</v>
      </c>
    </row>
    <row r="20" spans="1:12" x14ac:dyDescent="0.2">
      <c r="A20" s="25" t="s">
        <v>27</v>
      </c>
      <c r="B20" s="26">
        <v>-70000</v>
      </c>
      <c r="C20" s="14"/>
      <c r="D20" s="25" t="s">
        <v>43</v>
      </c>
      <c r="E20" s="26">
        <v>0</v>
      </c>
      <c r="G20" s="25" t="s">
        <v>27</v>
      </c>
      <c r="H20" s="26">
        <v>-70000</v>
      </c>
      <c r="I20" s="14"/>
      <c r="J20" s="25" t="s">
        <v>43</v>
      </c>
      <c r="K20" s="26">
        <v>0</v>
      </c>
    </row>
    <row r="21" spans="1:12" x14ac:dyDescent="0.2">
      <c r="A21" s="25" t="s">
        <v>47</v>
      </c>
      <c r="B21" s="26">
        <v>0</v>
      </c>
      <c r="C21" s="14"/>
      <c r="D21" s="25" t="s">
        <v>55</v>
      </c>
      <c r="E21" s="26">
        <v>4340</v>
      </c>
      <c r="G21" s="25" t="s">
        <v>47</v>
      </c>
      <c r="H21" s="26">
        <v>0</v>
      </c>
      <c r="I21" s="14"/>
      <c r="J21" s="25" t="s">
        <v>55</v>
      </c>
      <c r="K21" s="26">
        <v>4340</v>
      </c>
    </row>
    <row r="22" spans="1:12" x14ac:dyDescent="0.2">
      <c r="A22" s="25" t="s">
        <v>48</v>
      </c>
      <c r="B22" s="26">
        <v>0</v>
      </c>
      <c r="D22" s="25" t="s">
        <v>65</v>
      </c>
      <c r="E22" s="26">
        <v>6945</v>
      </c>
      <c r="G22" s="25" t="s">
        <v>48</v>
      </c>
      <c r="H22" s="26">
        <v>0</v>
      </c>
      <c r="J22" s="25" t="s">
        <v>65</v>
      </c>
      <c r="K22" s="26">
        <v>6945</v>
      </c>
    </row>
    <row r="23" spans="1:12" x14ac:dyDescent="0.2">
      <c r="A23" s="25" t="s">
        <v>32</v>
      </c>
      <c r="B23" s="26">
        <v>-29198</v>
      </c>
      <c r="C23" s="14" t="s">
        <v>15</v>
      </c>
      <c r="D23" s="25" t="s">
        <v>56</v>
      </c>
      <c r="E23" s="40">
        <v>0</v>
      </c>
      <c r="F23" s="14"/>
      <c r="G23" s="25" t="s">
        <v>32</v>
      </c>
      <c r="H23" s="26">
        <v>-29198</v>
      </c>
      <c r="I23" s="14" t="s">
        <v>15</v>
      </c>
      <c r="J23" s="25" t="s">
        <v>56</v>
      </c>
      <c r="K23" s="40">
        <v>0</v>
      </c>
      <c r="L23" s="14"/>
    </row>
    <row r="24" spans="1:12" x14ac:dyDescent="0.2">
      <c r="A24" s="25" t="s">
        <v>26</v>
      </c>
      <c r="B24" s="40">
        <v>0</v>
      </c>
      <c r="D24" s="25" t="s">
        <v>29</v>
      </c>
      <c r="E24" s="40">
        <v>11577</v>
      </c>
      <c r="F24" s="14"/>
      <c r="G24" s="25" t="s">
        <v>26</v>
      </c>
      <c r="H24" s="40">
        <v>0</v>
      </c>
      <c r="J24" s="25" t="s">
        <v>29</v>
      </c>
      <c r="K24" s="40">
        <v>23577</v>
      </c>
      <c r="L24" s="14"/>
    </row>
    <row r="25" spans="1:12" x14ac:dyDescent="0.2">
      <c r="A25" s="25" t="s">
        <v>63</v>
      </c>
      <c r="B25" s="40">
        <v>0</v>
      </c>
      <c r="D25" s="25" t="s">
        <v>26</v>
      </c>
      <c r="E25" s="40">
        <v>0</v>
      </c>
      <c r="G25" s="25" t="s">
        <v>63</v>
      </c>
      <c r="H25" s="40">
        <v>0</v>
      </c>
      <c r="J25" s="25" t="s">
        <v>26</v>
      </c>
      <c r="K25" s="40">
        <v>0</v>
      </c>
    </row>
    <row r="26" spans="1:12" x14ac:dyDescent="0.2">
      <c r="A26" s="25" t="s">
        <v>33</v>
      </c>
      <c r="B26" s="26">
        <v>0</v>
      </c>
      <c r="D26" s="25" t="s">
        <v>51</v>
      </c>
      <c r="E26" s="40">
        <v>0</v>
      </c>
      <c r="G26" s="25" t="s">
        <v>33</v>
      </c>
      <c r="H26" s="26">
        <v>0</v>
      </c>
      <c r="J26" s="25" t="s">
        <v>51</v>
      </c>
      <c r="K26" s="40">
        <v>0</v>
      </c>
    </row>
    <row r="27" spans="1:12" x14ac:dyDescent="0.2">
      <c r="A27" s="25" t="s">
        <v>34</v>
      </c>
      <c r="B27" s="26">
        <v>0</v>
      </c>
      <c r="C27" s="14"/>
      <c r="D27" s="25" t="s">
        <v>53</v>
      </c>
      <c r="E27" s="40">
        <v>0</v>
      </c>
      <c r="G27" s="25" t="s">
        <v>34</v>
      </c>
      <c r="H27" s="26">
        <v>0</v>
      </c>
      <c r="I27" s="14"/>
      <c r="J27" s="25" t="s">
        <v>53</v>
      </c>
      <c r="K27" s="40">
        <v>0</v>
      </c>
    </row>
    <row r="28" spans="1:12" ht="13.5" thickBot="1" x14ac:dyDescent="0.25">
      <c r="A28" s="25" t="s">
        <v>62</v>
      </c>
      <c r="B28" s="26">
        <v>0</v>
      </c>
      <c r="C28" s="14">
        <f>SUM(B29,B59)</f>
        <v>0</v>
      </c>
      <c r="D28" s="25" t="s">
        <v>39</v>
      </c>
      <c r="E28" s="26">
        <v>0</v>
      </c>
      <c r="G28" s="25" t="s">
        <v>62</v>
      </c>
      <c r="H28" s="26">
        <v>0</v>
      </c>
      <c r="I28" s="14">
        <f>SUM(H29,H59)</f>
        <v>0</v>
      </c>
      <c r="J28" s="25" t="s">
        <v>39</v>
      </c>
      <c r="K28" s="26">
        <v>0</v>
      </c>
    </row>
    <row r="29" spans="1:12" ht="13.5" thickBot="1" x14ac:dyDescent="0.25">
      <c r="A29" s="33" t="s">
        <v>30</v>
      </c>
      <c r="B29" s="34">
        <f>SUM(B6:B28)</f>
        <v>-503535</v>
      </c>
      <c r="C29" s="14"/>
      <c r="D29" s="33" t="s">
        <v>40</v>
      </c>
      <c r="E29" s="34">
        <f>SUM(E16:E28)</f>
        <v>84340</v>
      </c>
      <c r="G29" s="33" t="s">
        <v>30</v>
      </c>
      <c r="H29" s="34">
        <f>SUM(H6:H28)</f>
        <v>-539198</v>
      </c>
      <c r="I29" s="14"/>
      <c r="J29" s="33" t="s">
        <v>40</v>
      </c>
      <c r="K29" s="34">
        <f>SUM(K16:K28)</f>
        <v>96340</v>
      </c>
    </row>
    <row r="30" spans="1:12" ht="13.5" thickBot="1" x14ac:dyDescent="0.25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</row>
    <row r="31" spans="1:12" x14ac:dyDescent="0.2">
      <c r="A31" s="25" t="s">
        <v>35</v>
      </c>
      <c r="B31" s="40">
        <v>66123</v>
      </c>
      <c r="C31" s="14"/>
      <c r="E31" s="12"/>
      <c r="G31" s="25" t="s">
        <v>35</v>
      </c>
      <c r="H31" s="40">
        <v>66123</v>
      </c>
      <c r="I31" s="14"/>
      <c r="K31" s="12"/>
    </row>
    <row r="32" spans="1:12" x14ac:dyDescent="0.2">
      <c r="A32" s="25" t="s">
        <v>36</v>
      </c>
      <c r="B32" s="40">
        <v>125000</v>
      </c>
      <c r="E32" s="12"/>
      <c r="G32" s="25" t="s">
        <v>36</v>
      </c>
      <c r="H32" s="40">
        <v>125000</v>
      </c>
      <c r="K32" s="12"/>
    </row>
    <row r="33" spans="1:11" x14ac:dyDescent="0.2">
      <c r="A33" s="25" t="s">
        <v>37</v>
      </c>
      <c r="B33" s="40">
        <v>0</v>
      </c>
      <c r="D33" s="52"/>
      <c r="G33" s="25" t="s">
        <v>37</v>
      </c>
      <c r="H33" s="40">
        <v>0</v>
      </c>
      <c r="J33" s="52"/>
    </row>
    <row r="34" spans="1:11" x14ac:dyDescent="0.2">
      <c r="A34" s="25" t="s">
        <v>38</v>
      </c>
      <c r="B34" s="40">
        <v>124369</v>
      </c>
      <c r="C34" s="14"/>
      <c r="G34" s="25" t="s">
        <v>38</v>
      </c>
      <c r="H34" s="40">
        <v>124369</v>
      </c>
      <c r="I34" s="14"/>
    </row>
    <row r="35" spans="1:11" x14ac:dyDescent="0.2">
      <c r="A35" s="25" t="s">
        <v>69</v>
      </c>
      <c r="B35" s="40">
        <v>29198</v>
      </c>
      <c r="G35" s="25" t="s">
        <v>69</v>
      </c>
      <c r="H35" s="40">
        <v>29198</v>
      </c>
    </row>
    <row r="36" spans="1:11" x14ac:dyDescent="0.2">
      <c r="A36" s="25" t="s">
        <v>61</v>
      </c>
      <c r="B36" s="40">
        <v>0</v>
      </c>
      <c r="G36" s="25" t="s">
        <v>61</v>
      </c>
      <c r="H36" s="40">
        <v>0</v>
      </c>
    </row>
    <row r="37" spans="1:11" x14ac:dyDescent="0.2">
      <c r="A37" s="25" t="s">
        <v>66</v>
      </c>
      <c r="B37" s="40">
        <v>0</v>
      </c>
      <c r="D37" s="51"/>
      <c r="G37" s="25" t="s">
        <v>66</v>
      </c>
      <c r="H37" s="40">
        <v>0</v>
      </c>
      <c r="J37" s="51"/>
    </row>
    <row r="38" spans="1:11" x14ac:dyDescent="0.2">
      <c r="A38" s="25" t="s">
        <v>52</v>
      </c>
      <c r="B38" s="40">
        <v>0</v>
      </c>
      <c r="D38" s="50"/>
      <c r="E38" s="14"/>
      <c r="G38" s="25" t="s">
        <v>52</v>
      </c>
      <c r="H38" s="40">
        <v>0</v>
      </c>
      <c r="J38" s="50"/>
      <c r="K38" s="14"/>
    </row>
    <row r="39" spans="1:11" x14ac:dyDescent="0.2">
      <c r="A39" s="25" t="s">
        <v>53</v>
      </c>
      <c r="B39" s="40">
        <v>11000</v>
      </c>
      <c r="G39" s="25" t="s">
        <v>53</v>
      </c>
      <c r="H39" s="40">
        <v>11000</v>
      </c>
    </row>
    <row r="40" spans="1:11" x14ac:dyDescent="0.2">
      <c r="A40" s="25" t="s">
        <v>17</v>
      </c>
      <c r="B40" s="40">
        <v>7000</v>
      </c>
      <c r="G40" s="25" t="s">
        <v>17</v>
      </c>
      <c r="H40" s="40">
        <v>7000</v>
      </c>
    </row>
    <row r="41" spans="1:11" x14ac:dyDescent="0.2">
      <c r="A41" s="25" t="s">
        <v>71</v>
      </c>
      <c r="B41" s="40">
        <v>2500</v>
      </c>
      <c r="G41" s="25" t="s">
        <v>71</v>
      </c>
      <c r="H41" s="40">
        <v>2500</v>
      </c>
    </row>
    <row r="42" spans="1:11" x14ac:dyDescent="0.2">
      <c r="A42" s="25" t="s">
        <v>22</v>
      </c>
      <c r="B42" s="48"/>
      <c r="G42" s="25" t="s">
        <v>22</v>
      </c>
      <c r="H42" s="48"/>
    </row>
    <row r="43" spans="1:11" x14ac:dyDescent="0.2">
      <c r="A43" s="25" t="s">
        <v>60</v>
      </c>
      <c r="B43" s="40">
        <v>0</v>
      </c>
      <c r="E43" s="12"/>
      <c r="G43" s="25" t="s">
        <v>60</v>
      </c>
      <c r="H43" s="40">
        <v>0</v>
      </c>
      <c r="K43" s="12"/>
    </row>
    <row r="44" spans="1:11" x14ac:dyDescent="0.2">
      <c r="A44" s="25" t="s">
        <v>26</v>
      </c>
      <c r="B44" s="40">
        <v>43007</v>
      </c>
      <c r="C44" s="14"/>
      <c r="E44" s="12"/>
      <c r="G44" s="25" t="s">
        <v>26</v>
      </c>
      <c r="H44" s="40">
        <v>43007</v>
      </c>
      <c r="I44" s="14"/>
      <c r="K44" s="12"/>
    </row>
    <row r="45" spans="1:11" x14ac:dyDescent="0.2">
      <c r="A45" s="25" t="s">
        <v>41</v>
      </c>
      <c r="B45" s="40">
        <v>15000</v>
      </c>
      <c r="E45" s="12"/>
      <c r="G45" s="25" t="s">
        <v>41</v>
      </c>
      <c r="H45" s="40">
        <v>15000</v>
      </c>
      <c r="K45" s="12"/>
    </row>
    <row r="46" spans="1:11" x14ac:dyDescent="0.2">
      <c r="A46" s="25" t="s">
        <v>42</v>
      </c>
      <c r="B46" s="40">
        <v>1000</v>
      </c>
      <c r="C46" s="14"/>
      <c r="E46" s="12"/>
      <c r="G46" s="25" t="s">
        <v>42</v>
      </c>
      <c r="H46" s="40">
        <v>1000</v>
      </c>
      <c r="I46" s="14"/>
      <c r="K46" s="12"/>
    </row>
    <row r="47" spans="1:11" x14ac:dyDescent="0.2">
      <c r="A47" s="25" t="s">
        <v>43</v>
      </c>
      <c r="B47" s="40"/>
      <c r="G47" s="25" t="s">
        <v>43</v>
      </c>
      <c r="H47" s="40"/>
    </row>
    <row r="48" spans="1:11" x14ac:dyDescent="0.2">
      <c r="A48" s="25" t="s">
        <v>56</v>
      </c>
      <c r="B48" s="40">
        <v>0</v>
      </c>
      <c r="E48" s="12"/>
      <c r="G48" s="25" t="s">
        <v>56</v>
      </c>
      <c r="H48" s="40">
        <v>0</v>
      </c>
      <c r="K48" s="12"/>
    </row>
    <row r="49" spans="1:11" x14ac:dyDescent="0.2">
      <c r="A49" s="25" t="s">
        <v>29</v>
      </c>
      <c r="B49" s="40">
        <v>0</v>
      </c>
      <c r="C49" s="14" t="s">
        <v>15</v>
      </c>
      <c r="E49" s="12"/>
      <c r="G49" s="25" t="s">
        <v>29</v>
      </c>
      <c r="H49" s="40">
        <v>0</v>
      </c>
      <c r="I49" s="14" t="s">
        <v>15</v>
      </c>
      <c r="K49" s="12"/>
    </row>
    <row r="50" spans="1:11" x14ac:dyDescent="0.2">
      <c r="A50" s="25" t="s">
        <v>31</v>
      </c>
      <c r="B50" s="40">
        <v>0</v>
      </c>
      <c r="E50" s="12"/>
      <c r="G50" s="25" t="s">
        <v>31</v>
      </c>
      <c r="H50" s="40">
        <v>0</v>
      </c>
      <c r="K50" s="12"/>
    </row>
    <row r="51" spans="1:11" x14ac:dyDescent="0.2">
      <c r="A51" s="25" t="s">
        <v>44</v>
      </c>
      <c r="B51" s="40">
        <v>0</v>
      </c>
      <c r="E51" s="12"/>
      <c r="G51" s="25" t="s">
        <v>44</v>
      </c>
      <c r="H51" s="40">
        <v>0</v>
      </c>
      <c r="K51" s="12"/>
    </row>
    <row r="52" spans="1:11" x14ac:dyDescent="0.2">
      <c r="A52" s="25" t="s">
        <v>45</v>
      </c>
      <c r="B52" s="40">
        <v>0</v>
      </c>
      <c r="C52" s="14"/>
      <c r="E52" s="12"/>
      <c r="G52" s="25" t="s">
        <v>45</v>
      </c>
      <c r="H52" s="40">
        <v>0</v>
      </c>
      <c r="I52" s="14"/>
      <c r="K52" s="12"/>
    </row>
    <row r="53" spans="1:11" x14ac:dyDescent="0.2">
      <c r="A53" s="25" t="s">
        <v>46</v>
      </c>
      <c r="B53" s="40">
        <v>0</v>
      </c>
      <c r="E53" s="12"/>
      <c r="G53" s="25" t="s">
        <v>46</v>
      </c>
      <c r="H53" s="40">
        <v>0</v>
      </c>
      <c r="K53" s="12"/>
    </row>
    <row r="54" spans="1:11" x14ac:dyDescent="0.2">
      <c r="A54" s="25" t="s">
        <v>48</v>
      </c>
      <c r="B54" s="40">
        <v>1000</v>
      </c>
      <c r="C54" s="14"/>
      <c r="E54" s="12"/>
      <c r="G54" s="25" t="s">
        <v>48</v>
      </c>
      <c r="H54" s="40">
        <v>1000</v>
      </c>
      <c r="I54" s="14"/>
      <c r="K54" s="12"/>
    </row>
    <row r="55" spans="1:11" x14ac:dyDescent="0.2">
      <c r="A55" s="25" t="s">
        <v>67</v>
      </c>
      <c r="B55" s="40">
        <v>35000</v>
      </c>
      <c r="C55" s="14"/>
      <c r="E55" s="12"/>
      <c r="G55" s="25" t="s">
        <v>67</v>
      </c>
      <c r="H55" s="40">
        <v>35000</v>
      </c>
      <c r="I55" s="14"/>
      <c r="K55" s="12"/>
    </row>
    <row r="56" spans="1:11" x14ac:dyDescent="0.2">
      <c r="A56" s="25" t="s">
        <v>68</v>
      </c>
      <c r="B56" s="40">
        <v>42338</v>
      </c>
      <c r="C56" s="14"/>
      <c r="E56" s="12"/>
      <c r="G56" s="25" t="s">
        <v>68</v>
      </c>
      <c r="H56" s="40">
        <v>42338</v>
      </c>
      <c r="I56" s="14"/>
      <c r="K56" s="12"/>
    </row>
    <row r="57" spans="1:11" x14ac:dyDescent="0.2">
      <c r="A57" s="25" t="s">
        <v>75</v>
      </c>
      <c r="B57" s="40">
        <v>1000</v>
      </c>
      <c r="C57" s="14"/>
      <c r="E57" s="12"/>
      <c r="G57" s="25" t="s">
        <v>75</v>
      </c>
      <c r="H57" s="40">
        <v>1000</v>
      </c>
      <c r="I57" s="14"/>
      <c r="K57" s="12"/>
    </row>
    <row r="58" spans="1:11" ht="13.5" thickBot="1" x14ac:dyDescent="0.25">
      <c r="A58" s="25" t="s">
        <v>39</v>
      </c>
      <c r="B58" s="40">
        <v>0</v>
      </c>
      <c r="C58" s="14"/>
      <c r="G58" s="25" t="s">
        <v>39</v>
      </c>
      <c r="H58" s="40">
        <v>35663</v>
      </c>
      <c r="I58" s="14"/>
    </row>
    <row r="59" spans="1:11" ht="13.5" thickBot="1" x14ac:dyDescent="0.25">
      <c r="A59" s="33" t="s">
        <v>40</v>
      </c>
      <c r="B59" s="34">
        <f>SUM(B31:B58)</f>
        <v>503535</v>
      </c>
      <c r="E59" s="12"/>
      <c r="G59" s="33" t="s">
        <v>40</v>
      </c>
      <c r="H59" s="34">
        <f>SUM(H31:H58)</f>
        <v>539198</v>
      </c>
      <c r="K59" s="12"/>
    </row>
    <row r="60" spans="1:11" ht="13.5" thickBot="1" x14ac:dyDescent="0.25">
      <c r="A60" s="30"/>
      <c r="B60" s="36"/>
      <c r="G60" s="30"/>
      <c r="H60" s="36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1"/>
  <sheetViews>
    <sheetView tabSelected="1" zoomScale="75" workbookViewId="0"/>
  </sheetViews>
  <sheetFormatPr defaultRowHeight="12.75" x14ac:dyDescent="0.2"/>
  <cols>
    <col min="1" max="1" width="30.42578125" style="2" bestFit="1" customWidth="1"/>
    <col min="2" max="3" width="11" style="2" bestFit="1" customWidth="1"/>
    <col min="4" max="4" width="26.42578125" style="2" bestFit="1" customWidth="1"/>
    <col min="5" max="5" width="12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8.1406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42578125" style="2" bestFit="1" customWidth="1"/>
    <col min="22" max="22" width="3.140625" style="2" customWidth="1"/>
    <col min="23" max="23" width="11.85546875" style="2" bestFit="1" customWidth="1"/>
    <col min="24" max="25" width="10.28515625" style="2" customWidth="1"/>
    <col min="26" max="26" width="9.28515625" style="2" bestFit="1" customWidth="1"/>
    <col min="27" max="27" width="1.7109375" style="2" customWidth="1"/>
    <col min="28" max="30" width="9.28515625" style="2" bestFit="1" customWidth="1"/>
    <col min="31" max="31" width="9.140625" style="2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39" thickBot="1" x14ac:dyDescent="0.25">
      <c r="A1" s="2" t="s">
        <v>0</v>
      </c>
      <c r="B1" s="3">
        <f ca="1">TODAY()</f>
        <v>37047</v>
      </c>
      <c r="F1" s="4" t="s">
        <v>1</v>
      </c>
      <c r="G1" s="5">
        <v>340000</v>
      </c>
      <c r="H1" s="6"/>
      <c r="I1" s="7" t="s">
        <v>2</v>
      </c>
      <c r="J1" s="8">
        <v>61000</v>
      </c>
      <c r="O1" s="43" t="s">
        <v>3</v>
      </c>
      <c r="P1" s="11">
        <f ca="1">TODAY()+2</f>
        <v>37049</v>
      </c>
      <c r="Q1" s="12">
        <v>290000</v>
      </c>
      <c r="S1" s="43" t="s">
        <v>4</v>
      </c>
      <c r="T1" s="11">
        <f ca="1">TODAY()+2</f>
        <v>37049</v>
      </c>
      <c r="U1" s="12">
        <v>51000</v>
      </c>
      <c r="X1" s="10" t="s">
        <v>5</v>
      </c>
      <c r="Y1" s="10" t="s">
        <v>50</v>
      </c>
      <c r="Z1" s="10" t="s">
        <v>6</v>
      </c>
      <c r="AA1" s="10"/>
      <c r="AB1" s="10" t="s">
        <v>72</v>
      </c>
      <c r="AC1" s="10" t="s">
        <v>73</v>
      </c>
      <c r="AD1" s="10" t="s">
        <v>74</v>
      </c>
      <c r="AG1" s="10" t="s">
        <v>7</v>
      </c>
      <c r="AH1" s="10" t="s">
        <v>8</v>
      </c>
      <c r="AK1" s="1" t="s">
        <v>9</v>
      </c>
    </row>
    <row r="2" spans="1:39" ht="13.5" thickBot="1" x14ac:dyDescent="0.25">
      <c r="A2" s="2" t="s">
        <v>10</v>
      </c>
      <c r="B2" s="3">
        <f ca="1">TODAY()+1</f>
        <v>37048</v>
      </c>
      <c r="D2" s="14"/>
      <c r="P2" s="11">
        <f ca="1">TODAY()+3</f>
        <v>37050</v>
      </c>
      <c r="Q2" s="12">
        <v>260000</v>
      </c>
      <c r="T2" s="11">
        <f ca="1">TODAY()+3</f>
        <v>37050</v>
      </c>
      <c r="U2" s="12">
        <v>41000</v>
      </c>
      <c r="W2" s="11">
        <v>37043</v>
      </c>
      <c r="X2" s="14">
        <v>11345</v>
      </c>
      <c r="Y2" s="14">
        <v>4667</v>
      </c>
      <c r="Z2" s="13">
        <f>1000-X2+Y2</f>
        <v>-5678</v>
      </c>
      <c r="AA2" s="13"/>
      <c r="AB2" s="14">
        <v>9313</v>
      </c>
      <c r="AC2" s="14">
        <v>0</v>
      </c>
      <c r="AD2" s="14">
        <f>-15715-AB2+AC2</f>
        <v>-25028</v>
      </c>
      <c r="AF2" s="11">
        <v>37043</v>
      </c>
      <c r="AG2" s="12">
        <f>300000+61000</f>
        <v>361000</v>
      </c>
      <c r="AH2" s="12">
        <f>276377+50580</f>
        <v>326957</v>
      </c>
      <c r="AI2" s="14"/>
      <c r="AJ2" s="15">
        <f>+AF2</f>
        <v>37043</v>
      </c>
      <c r="AK2" s="12">
        <f>124369+17191</f>
        <v>141560</v>
      </c>
      <c r="AL2" s="12"/>
      <c r="AM2" s="12"/>
    </row>
    <row r="3" spans="1:39" ht="25.5" customHeight="1" thickBot="1" x14ac:dyDescent="0.25">
      <c r="B3" s="1" t="s">
        <v>11</v>
      </c>
      <c r="C3" s="1" t="s">
        <v>12</v>
      </c>
      <c r="D3" s="1" t="s">
        <v>13</v>
      </c>
      <c r="J3" s="21" t="s">
        <v>17</v>
      </c>
      <c r="K3" s="22">
        <f ca="1">TODAY()-1</f>
        <v>37046</v>
      </c>
      <c r="L3" s="23">
        <f ca="1">TODAY()</f>
        <v>37047</v>
      </c>
      <c r="M3" s="24" t="s">
        <v>18</v>
      </c>
      <c r="P3" s="11">
        <f ca="1">TODAY()+4</f>
        <v>37051</v>
      </c>
      <c r="Q3" s="12">
        <v>250000</v>
      </c>
      <c r="T3" s="11">
        <f ca="1">TODAY()+4</f>
        <v>37051</v>
      </c>
      <c r="U3" s="12">
        <v>41000</v>
      </c>
      <c r="W3" s="11">
        <v>37044</v>
      </c>
      <c r="X3" s="14">
        <v>0</v>
      </c>
      <c r="Y3" s="14">
        <v>17167</v>
      </c>
      <c r="Z3" s="13">
        <f>Z2-X3+Y3</f>
        <v>11489</v>
      </c>
      <c r="AA3" s="13"/>
      <c r="AB3" s="14">
        <v>6801</v>
      </c>
      <c r="AC3" s="14">
        <v>2500</v>
      </c>
      <c r="AD3" s="14">
        <f>AD2-AB3+AC3</f>
        <v>-29329</v>
      </c>
      <c r="AF3" s="11">
        <v>37044</v>
      </c>
      <c r="AG3" s="12">
        <f>280000+59000</f>
        <v>339000</v>
      </c>
      <c r="AH3" s="12">
        <f>306565+63287</f>
        <v>369852</v>
      </c>
      <c r="AI3" s="14"/>
      <c r="AJ3" s="15">
        <f t="shared" ref="AJ3:AJ15" si="0">+AF3</f>
        <v>37044</v>
      </c>
      <c r="AK3" s="12">
        <f>131287+17237</f>
        <v>148524</v>
      </c>
      <c r="AL3" s="12"/>
      <c r="AM3" s="12"/>
    </row>
    <row r="4" spans="1:39" ht="13.5" thickBot="1" x14ac:dyDescent="0.25">
      <c r="A4" s="2" t="s">
        <v>14</v>
      </c>
      <c r="B4" s="16">
        <v>62</v>
      </c>
      <c r="C4" s="17">
        <v>50</v>
      </c>
      <c r="D4" s="18">
        <f>AVERAGE(B4,C4)</f>
        <v>56</v>
      </c>
      <c r="J4" s="25" t="s">
        <v>21</v>
      </c>
      <c r="K4" s="37">
        <v>7000</v>
      </c>
      <c r="L4" s="9">
        <v>1600</v>
      </c>
      <c r="M4" s="28">
        <f>+L4-K4</f>
        <v>-5400</v>
      </c>
      <c r="Q4" s="12"/>
      <c r="R4" s="11" t="s">
        <v>15</v>
      </c>
      <c r="W4" s="11">
        <v>37045</v>
      </c>
      <c r="X4" s="14">
        <v>0</v>
      </c>
      <c r="Y4" s="14">
        <v>17167</v>
      </c>
      <c r="Z4" s="13">
        <f>Z3-X4+Y4</f>
        <v>28656</v>
      </c>
      <c r="AA4" s="13"/>
      <c r="AB4" s="14">
        <v>0</v>
      </c>
      <c r="AC4" s="14">
        <v>2500</v>
      </c>
      <c r="AD4" s="14">
        <f>AD3-AB4+AC4</f>
        <v>-26829</v>
      </c>
      <c r="AF4" s="11">
        <v>37045</v>
      </c>
      <c r="AG4" s="12">
        <f>240000+51000</f>
        <v>291000</v>
      </c>
      <c r="AH4" s="12">
        <f>335296+63787</f>
        <v>399083</v>
      </c>
      <c r="AI4" s="14"/>
      <c r="AJ4" s="15">
        <f t="shared" si="0"/>
        <v>37045</v>
      </c>
      <c r="AK4" s="12">
        <f>131287+17237</f>
        <v>148524</v>
      </c>
      <c r="AL4" s="12"/>
      <c r="AM4" s="12"/>
    </row>
    <row r="5" spans="1:39" x14ac:dyDescent="0.2">
      <c r="A5" s="19"/>
      <c r="B5" s="20"/>
      <c r="C5" s="1" t="s">
        <v>16</v>
      </c>
      <c r="D5" s="19"/>
      <c r="E5" s="20"/>
      <c r="F5" s="1" t="s">
        <v>16</v>
      </c>
      <c r="H5" s="1"/>
      <c r="J5" s="25" t="s">
        <v>70</v>
      </c>
      <c r="K5" s="38">
        <v>17167</v>
      </c>
      <c r="L5" s="9">
        <v>2400</v>
      </c>
      <c r="M5" s="29">
        <f>+L5-K5</f>
        <v>-14767</v>
      </c>
      <c r="W5" s="11">
        <v>37046</v>
      </c>
      <c r="X5" s="14">
        <v>7000</v>
      </c>
      <c r="Y5" s="14">
        <v>17167</v>
      </c>
      <c r="Z5" s="13">
        <f t="shared" ref="Z5:Z31" si="1">Z4-X5+Y5</f>
        <v>38823</v>
      </c>
      <c r="AA5" s="13"/>
      <c r="AB5" s="14">
        <v>0</v>
      </c>
      <c r="AC5" s="14">
        <v>2500</v>
      </c>
      <c r="AD5" s="14">
        <f t="shared" ref="AD5:AD31" si="2">AD4-AB5+AC5</f>
        <v>-24329</v>
      </c>
      <c r="AF5" s="11">
        <v>37046</v>
      </c>
      <c r="AG5" s="12">
        <f>290000+63000</f>
        <v>353000</v>
      </c>
      <c r="AH5" s="12">
        <f>380000+70000</f>
        <v>450000</v>
      </c>
      <c r="AI5" s="14"/>
      <c r="AJ5" s="15">
        <f t="shared" si="0"/>
        <v>37046</v>
      </c>
      <c r="AK5" s="12">
        <f>131287+17237</f>
        <v>148524</v>
      </c>
      <c r="AL5" s="12"/>
      <c r="AM5" s="12"/>
    </row>
    <row r="6" spans="1:39" ht="13.5" thickBot="1" x14ac:dyDescent="0.25">
      <c r="A6" s="25" t="s">
        <v>19</v>
      </c>
      <c r="B6" s="26">
        <v>-310000</v>
      </c>
      <c r="C6" s="12">
        <v>-317000</v>
      </c>
      <c r="D6" s="25" t="s">
        <v>20</v>
      </c>
      <c r="E6" s="26">
        <v>-57000</v>
      </c>
      <c r="F6" s="12">
        <v>-59000</v>
      </c>
      <c r="H6" s="12"/>
      <c r="J6" s="30" t="s">
        <v>25</v>
      </c>
      <c r="K6" s="39">
        <f>(+K4-K5)/2</f>
        <v>-5083.5</v>
      </c>
      <c r="L6" s="31">
        <f>(+L4-L5)/2</f>
        <v>-400</v>
      </c>
      <c r="M6" s="32">
        <f>+L6-K6</f>
        <v>4683.5</v>
      </c>
      <c r="W6" s="11">
        <v>37047</v>
      </c>
      <c r="X6" s="14">
        <v>1600</v>
      </c>
      <c r="Y6" s="14">
        <v>2400</v>
      </c>
      <c r="Z6" s="13">
        <f t="shared" si="1"/>
        <v>39623</v>
      </c>
      <c r="AA6" s="13"/>
      <c r="AB6" s="14">
        <v>0</v>
      </c>
      <c r="AC6" s="14">
        <v>15500</v>
      </c>
      <c r="AD6" s="14">
        <f t="shared" si="2"/>
        <v>-8829</v>
      </c>
      <c r="AF6" s="11">
        <v>37047</v>
      </c>
      <c r="AG6" s="12">
        <f>270000+50000</f>
        <v>320000</v>
      </c>
      <c r="AH6" s="12"/>
      <c r="AJ6" s="15">
        <f t="shared" si="0"/>
        <v>37047</v>
      </c>
      <c r="AK6" s="12"/>
      <c r="AL6" s="12"/>
      <c r="AM6" s="12"/>
    </row>
    <row r="7" spans="1:39" x14ac:dyDescent="0.2">
      <c r="A7" s="25" t="s">
        <v>54</v>
      </c>
      <c r="B7" s="26"/>
      <c r="D7" s="25" t="s">
        <v>23</v>
      </c>
      <c r="E7" s="26">
        <v>0</v>
      </c>
      <c r="G7" s="12"/>
      <c r="H7" s="12"/>
      <c r="W7" s="11">
        <v>37048</v>
      </c>
      <c r="X7" s="14">
        <v>20000</v>
      </c>
      <c r="Y7" s="14">
        <v>7000</v>
      </c>
      <c r="Z7" s="13">
        <f t="shared" si="1"/>
        <v>26623</v>
      </c>
      <c r="AA7" s="13"/>
      <c r="AB7" s="14">
        <v>0</v>
      </c>
      <c r="AC7" s="14">
        <v>0</v>
      </c>
      <c r="AD7" s="14">
        <f t="shared" si="2"/>
        <v>-8829</v>
      </c>
      <c r="AF7" s="11">
        <v>37048</v>
      </c>
      <c r="AG7" s="12">
        <f>310000+57000</f>
        <v>367000</v>
      </c>
      <c r="AH7" s="47"/>
      <c r="AJ7" s="15">
        <f t="shared" si="0"/>
        <v>37048</v>
      </c>
      <c r="AK7" s="12"/>
      <c r="AL7" s="12"/>
      <c r="AM7" s="12"/>
    </row>
    <row r="8" spans="1:39" x14ac:dyDescent="0.2">
      <c r="A8" s="25" t="s">
        <v>58</v>
      </c>
      <c r="B8" s="26">
        <v>0</v>
      </c>
      <c r="D8" s="25" t="s">
        <v>24</v>
      </c>
      <c r="E8" s="26"/>
      <c r="G8" s="12"/>
      <c r="H8" s="12"/>
      <c r="W8" s="11">
        <v>37049</v>
      </c>
      <c r="X8" s="14">
        <v>0</v>
      </c>
      <c r="Y8" s="14">
        <v>0</v>
      </c>
      <c r="Z8" s="13">
        <f t="shared" si="1"/>
        <v>26623</v>
      </c>
      <c r="AA8" s="13"/>
      <c r="AB8" s="14">
        <v>0</v>
      </c>
      <c r="AC8" s="14">
        <v>0</v>
      </c>
      <c r="AD8" s="14">
        <f t="shared" si="2"/>
        <v>-8829</v>
      </c>
      <c r="AF8" s="11">
        <v>37049</v>
      </c>
      <c r="AG8" s="12">
        <f>290000+51000</f>
        <v>341000</v>
      </c>
      <c r="AH8" s="12"/>
      <c r="AJ8" s="15">
        <f t="shared" si="0"/>
        <v>37049</v>
      </c>
      <c r="AK8" s="12"/>
      <c r="AL8" s="12"/>
      <c r="AM8" s="12"/>
    </row>
    <row r="9" spans="1:39" x14ac:dyDescent="0.2">
      <c r="A9" s="25" t="s">
        <v>64</v>
      </c>
      <c r="B9" s="26">
        <v>0</v>
      </c>
      <c r="D9" s="25" t="s">
        <v>26</v>
      </c>
      <c r="E9" s="26">
        <v>-5000</v>
      </c>
      <c r="G9" s="12"/>
      <c r="H9" s="12"/>
      <c r="L9" s="12"/>
      <c r="W9" s="11">
        <v>37050</v>
      </c>
      <c r="X9" s="14">
        <v>0</v>
      </c>
      <c r="Y9" s="14">
        <v>0</v>
      </c>
      <c r="Z9" s="13">
        <f t="shared" si="1"/>
        <v>26623</v>
      </c>
      <c r="AA9" s="13"/>
      <c r="AB9" s="14">
        <v>0</v>
      </c>
      <c r="AC9" s="14">
        <v>0</v>
      </c>
      <c r="AD9" s="14">
        <f t="shared" si="2"/>
        <v>-8829</v>
      </c>
      <c r="AF9" s="11">
        <v>37050</v>
      </c>
      <c r="AG9" s="12">
        <f>260000+41000</f>
        <v>301000</v>
      </c>
      <c r="AH9" s="12"/>
      <c r="AJ9" s="15">
        <f t="shared" si="0"/>
        <v>37050</v>
      </c>
      <c r="AK9" s="12"/>
      <c r="AL9" s="12"/>
      <c r="AM9" s="12"/>
    </row>
    <row r="10" spans="1:39" x14ac:dyDescent="0.2">
      <c r="A10" s="42" t="s">
        <v>59</v>
      </c>
      <c r="B10" s="26">
        <v>0</v>
      </c>
      <c r="C10" s="14" t="s">
        <v>15</v>
      </c>
      <c r="D10" s="25" t="s">
        <v>49</v>
      </c>
      <c r="E10" s="26">
        <v>-8340</v>
      </c>
      <c r="G10" s="12"/>
      <c r="H10" s="12"/>
      <c r="W10" s="11">
        <v>37051</v>
      </c>
      <c r="X10" s="14">
        <v>0</v>
      </c>
      <c r="Y10" s="14">
        <v>0</v>
      </c>
      <c r="Z10" s="13">
        <f t="shared" si="1"/>
        <v>26623</v>
      </c>
      <c r="AA10" s="13"/>
      <c r="AB10" s="14">
        <v>0</v>
      </c>
      <c r="AC10" s="14">
        <v>0</v>
      </c>
      <c r="AD10" s="14">
        <f t="shared" si="2"/>
        <v>-8829</v>
      </c>
      <c r="AF10" s="11">
        <v>37051</v>
      </c>
      <c r="AG10" s="12">
        <f>250000+41000</f>
        <v>291000</v>
      </c>
      <c r="AH10" s="12"/>
      <c r="AJ10" s="15">
        <f t="shared" si="0"/>
        <v>37051</v>
      </c>
      <c r="AK10" s="12"/>
      <c r="AL10" s="12"/>
      <c r="AM10" s="12"/>
    </row>
    <row r="11" spans="1:39" x14ac:dyDescent="0.2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12"/>
      <c r="H11" s="12"/>
      <c r="R11" s="13"/>
      <c r="W11" s="11">
        <v>37052</v>
      </c>
      <c r="X11" s="14">
        <v>0</v>
      </c>
      <c r="Y11" s="14">
        <v>0</v>
      </c>
      <c r="Z11" s="13">
        <f t="shared" si="1"/>
        <v>26623</v>
      </c>
      <c r="AA11" s="13"/>
      <c r="AB11" s="14">
        <v>0</v>
      </c>
      <c r="AC11" s="14">
        <v>0</v>
      </c>
      <c r="AD11" s="14">
        <f t="shared" si="2"/>
        <v>-8829</v>
      </c>
      <c r="AF11" s="11">
        <v>37052</v>
      </c>
      <c r="AG11" s="12"/>
      <c r="AH11" s="12"/>
      <c r="AJ11" s="15">
        <f t="shared" si="0"/>
        <v>37052</v>
      </c>
      <c r="AK11" s="12"/>
      <c r="AL11" s="12"/>
      <c r="AM11" s="12"/>
    </row>
    <row r="12" spans="1:39" x14ac:dyDescent="0.2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12" t="s">
        <v>15</v>
      </c>
      <c r="H12" s="12"/>
      <c r="R12" s="13"/>
      <c r="W12" s="11">
        <v>37053</v>
      </c>
      <c r="X12" s="14">
        <v>0</v>
      </c>
      <c r="Y12" s="14">
        <v>0</v>
      </c>
      <c r="Z12" s="13">
        <f t="shared" si="1"/>
        <v>26623</v>
      </c>
      <c r="AA12" s="13"/>
      <c r="AB12" s="14">
        <v>0</v>
      </c>
      <c r="AC12" s="14">
        <v>0</v>
      </c>
      <c r="AD12" s="14">
        <f t="shared" si="2"/>
        <v>-8829</v>
      </c>
      <c r="AF12" s="11">
        <v>37053</v>
      </c>
      <c r="AG12" s="12"/>
      <c r="AH12" s="12"/>
      <c r="AJ12" s="15">
        <f t="shared" si="0"/>
        <v>37053</v>
      </c>
      <c r="AK12" s="12"/>
      <c r="AL12" s="12"/>
      <c r="AM12" s="12"/>
    </row>
    <row r="13" spans="1:39" ht="13.5" thickBot="1" x14ac:dyDescent="0.25">
      <c r="A13" s="25" t="s">
        <v>57</v>
      </c>
      <c r="B13" s="26">
        <v>0</v>
      </c>
      <c r="C13" s="1"/>
      <c r="D13" s="25" t="s">
        <v>29</v>
      </c>
      <c r="E13" s="26">
        <v>0</v>
      </c>
      <c r="G13" s="12"/>
      <c r="H13" s="12"/>
      <c r="R13" s="13"/>
      <c r="W13" s="11">
        <v>37054</v>
      </c>
      <c r="X13" s="14">
        <v>0</v>
      </c>
      <c r="Y13" s="14">
        <v>0</v>
      </c>
      <c r="Z13" s="13">
        <f t="shared" si="1"/>
        <v>26623</v>
      </c>
      <c r="AA13" s="13"/>
      <c r="AB13" s="14">
        <v>0</v>
      </c>
      <c r="AC13" s="14">
        <v>0</v>
      </c>
      <c r="AD13" s="14">
        <f t="shared" si="2"/>
        <v>-8829</v>
      </c>
      <c r="AF13" s="11">
        <v>37054</v>
      </c>
      <c r="AG13" s="12"/>
      <c r="AH13" s="12"/>
      <c r="AJ13" s="15">
        <f t="shared" si="0"/>
        <v>37054</v>
      </c>
      <c r="AK13" s="12"/>
      <c r="AL13" s="12"/>
      <c r="AM13" s="12"/>
    </row>
    <row r="14" spans="1:39" ht="13.5" thickBot="1" x14ac:dyDescent="0.25">
      <c r="A14" s="25" t="s">
        <v>17</v>
      </c>
      <c r="B14" s="26">
        <v>-20000</v>
      </c>
      <c r="C14" s="14"/>
      <c r="D14" s="33" t="s">
        <v>30</v>
      </c>
      <c r="E14" s="34">
        <f>SUM(E6:E13)</f>
        <v>-90340</v>
      </c>
      <c r="G14" s="12"/>
      <c r="H14" s="12"/>
      <c r="L14" s="12"/>
      <c r="R14" s="13"/>
      <c r="W14" s="11">
        <v>37055</v>
      </c>
      <c r="X14" s="14">
        <v>0</v>
      </c>
      <c r="Y14" s="14">
        <v>0</v>
      </c>
      <c r="Z14" s="13">
        <f t="shared" si="1"/>
        <v>26623</v>
      </c>
      <c r="AA14" s="13"/>
      <c r="AB14" s="14">
        <v>0</v>
      </c>
      <c r="AC14" s="14">
        <v>0</v>
      </c>
      <c r="AD14" s="14">
        <f t="shared" si="2"/>
        <v>-8829</v>
      </c>
      <c r="AF14" s="11">
        <v>37055</v>
      </c>
      <c r="AG14" s="12"/>
      <c r="AH14" s="12"/>
      <c r="AJ14" s="15">
        <f t="shared" si="0"/>
        <v>37055</v>
      </c>
      <c r="AK14" s="12"/>
      <c r="AL14" s="12"/>
      <c r="AM14" s="12"/>
    </row>
    <row r="15" spans="1:39" x14ac:dyDescent="0.2">
      <c r="A15" s="25" t="s">
        <v>71</v>
      </c>
      <c r="B15" s="26">
        <v>0</v>
      </c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37056</v>
      </c>
      <c r="X15" s="14">
        <v>0</v>
      </c>
      <c r="Y15" s="14">
        <v>0</v>
      </c>
      <c r="Z15" s="13">
        <f t="shared" si="1"/>
        <v>26623</v>
      </c>
      <c r="AA15" s="13"/>
      <c r="AB15" s="14">
        <v>0</v>
      </c>
      <c r="AC15" s="14">
        <v>0</v>
      </c>
      <c r="AD15" s="14">
        <f t="shared" si="2"/>
        <v>-8829</v>
      </c>
      <c r="AF15" s="11">
        <v>37056</v>
      </c>
      <c r="AG15" s="12"/>
      <c r="AH15" s="12"/>
      <c r="AJ15" s="15">
        <f t="shared" si="0"/>
        <v>37056</v>
      </c>
      <c r="AK15" s="12"/>
      <c r="AL15" s="12"/>
      <c r="AM15" s="12"/>
    </row>
    <row r="16" spans="1:39" x14ac:dyDescent="0.2">
      <c r="A16" s="25" t="s">
        <v>24</v>
      </c>
      <c r="B16" s="26"/>
      <c r="C16" s="14"/>
      <c r="D16" s="25" t="s">
        <v>35</v>
      </c>
      <c r="E16" s="26">
        <v>14300</v>
      </c>
      <c r="G16" s="12"/>
      <c r="H16" s="12"/>
      <c r="L16" s="12"/>
      <c r="R16" s="13"/>
      <c r="W16" s="11">
        <v>37057</v>
      </c>
      <c r="X16" s="14">
        <v>0</v>
      </c>
      <c r="Y16" s="14">
        <v>0</v>
      </c>
      <c r="Z16" s="13">
        <f t="shared" si="1"/>
        <v>26623</v>
      </c>
      <c r="AA16" s="13"/>
      <c r="AB16" s="14">
        <v>0</v>
      </c>
      <c r="AC16" s="14">
        <v>0</v>
      </c>
      <c r="AD16" s="14">
        <f t="shared" si="2"/>
        <v>-8829</v>
      </c>
      <c r="AF16" s="11">
        <v>37057</v>
      </c>
      <c r="AG16" s="12"/>
      <c r="AH16" s="12"/>
      <c r="AJ16" s="15">
        <f t="shared" ref="AJ16:AJ31" si="3">+AF16</f>
        <v>37057</v>
      </c>
      <c r="AK16" s="12"/>
      <c r="AL16" s="12"/>
      <c r="AM16" s="12"/>
    </row>
    <row r="17" spans="1:39" x14ac:dyDescent="0.2">
      <c r="A17" s="25" t="s">
        <v>56</v>
      </c>
      <c r="B17" s="26">
        <v>0</v>
      </c>
      <c r="C17" s="14"/>
      <c r="D17" s="25" t="s">
        <v>36</v>
      </c>
      <c r="E17" s="26">
        <v>5000</v>
      </c>
      <c r="G17" s="12"/>
      <c r="H17" s="12"/>
      <c r="L17" s="12"/>
      <c r="R17" s="13"/>
      <c r="W17" s="11">
        <v>37058</v>
      </c>
      <c r="X17" s="14">
        <v>0</v>
      </c>
      <c r="Y17" s="14">
        <v>0</v>
      </c>
      <c r="Z17" s="13">
        <f t="shared" si="1"/>
        <v>26623</v>
      </c>
      <c r="AA17" s="13"/>
      <c r="AB17" s="14">
        <v>0</v>
      </c>
      <c r="AC17" s="14">
        <v>0</v>
      </c>
      <c r="AD17" s="14">
        <f t="shared" si="2"/>
        <v>-8829</v>
      </c>
      <c r="AF17" s="11">
        <v>37058</v>
      </c>
      <c r="AG17" s="12"/>
      <c r="AH17" s="12"/>
      <c r="AJ17" s="15">
        <f t="shared" si="3"/>
        <v>37058</v>
      </c>
      <c r="AK17" s="12"/>
      <c r="AL17" s="12"/>
      <c r="AM17" s="12"/>
    </row>
    <row r="18" spans="1:39" x14ac:dyDescent="0.2">
      <c r="A18" s="25" t="s">
        <v>29</v>
      </c>
      <c r="B18" s="40">
        <v>0</v>
      </c>
      <c r="D18" s="25" t="s">
        <v>37</v>
      </c>
      <c r="E18" s="26">
        <v>30265</v>
      </c>
      <c r="F18" s="14" t="s">
        <v>15</v>
      </c>
      <c r="G18" s="12"/>
      <c r="H18" s="12"/>
      <c r="L18" s="12"/>
      <c r="R18" s="13"/>
      <c r="W18" s="11">
        <v>37059</v>
      </c>
      <c r="X18" s="14">
        <v>0</v>
      </c>
      <c r="Y18" s="14">
        <v>0</v>
      </c>
      <c r="Z18" s="13">
        <f t="shared" si="1"/>
        <v>26623</v>
      </c>
      <c r="AA18" s="13"/>
      <c r="AB18" s="14">
        <v>0</v>
      </c>
      <c r="AC18" s="14">
        <v>0</v>
      </c>
      <c r="AD18" s="14">
        <f t="shared" si="2"/>
        <v>-8829</v>
      </c>
      <c r="AF18" s="11">
        <v>37059</v>
      </c>
      <c r="AG18" s="12"/>
      <c r="AH18" s="12"/>
      <c r="AJ18" s="15">
        <f t="shared" si="3"/>
        <v>37059</v>
      </c>
      <c r="AK18" s="12"/>
      <c r="AL18" s="12"/>
      <c r="AM18" s="12"/>
    </row>
    <row r="19" spans="1:39" x14ac:dyDescent="0.2">
      <c r="A19" s="25" t="s">
        <v>31</v>
      </c>
      <c r="B19" s="26">
        <v>0</v>
      </c>
      <c r="C19" s="41"/>
      <c r="D19" s="25" t="s">
        <v>38</v>
      </c>
      <c r="E19" s="26">
        <v>17239</v>
      </c>
      <c r="G19" s="12"/>
      <c r="H19" s="12"/>
      <c r="L19" s="12"/>
      <c r="R19" s="13"/>
      <c r="W19" s="11">
        <v>37060</v>
      </c>
      <c r="X19" s="14">
        <v>0</v>
      </c>
      <c r="Y19" s="14">
        <v>0</v>
      </c>
      <c r="Z19" s="13">
        <f t="shared" si="1"/>
        <v>26623</v>
      </c>
      <c r="AA19" s="13"/>
      <c r="AB19" s="14">
        <v>0</v>
      </c>
      <c r="AC19" s="14">
        <v>0</v>
      </c>
      <c r="AD19" s="14">
        <f t="shared" si="2"/>
        <v>-8829</v>
      </c>
      <c r="AF19" s="11">
        <v>37060</v>
      </c>
      <c r="AG19" s="12"/>
      <c r="AH19" s="12"/>
      <c r="AJ19" s="15">
        <f t="shared" si="3"/>
        <v>37060</v>
      </c>
      <c r="AK19" s="12"/>
      <c r="AL19" s="12"/>
      <c r="AM19" s="12"/>
    </row>
    <row r="20" spans="1:39" x14ac:dyDescent="0.2">
      <c r="A20" s="25" t="s">
        <v>27</v>
      </c>
      <c r="B20" s="26">
        <v>-70000</v>
      </c>
      <c r="C20" s="14"/>
      <c r="D20" s="25" t="s">
        <v>43</v>
      </c>
      <c r="E20" s="26">
        <v>0</v>
      </c>
      <c r="G20" s="12"/>
      <c r="H20" s="12"/>
      <c r="R20" s="13"/>
      <c r="W20" s="11">
        <v>37061</v>
      </c>
      <c r="X20" s="14">
        <v>0</v>
      </c>
      <c r="Y20" s="14">
        <v>0</v>
      </c>
      <c r="Z20" s="13">
        <f t="shared" si="1"/>
        <v>26623</v>
      </c>
      <c r="AA20" s="13"/>
      <c r="AB20" s="14">
        <v>0</v>
      </c>
      <c r="AC20" s="14">
        <v>0</v>
      </c>
      <c r="AD20" s="14">
        <f t="shared" si="2"/>
        <v>-8829</v>
      </c>
      <c r="AF20" s="11">
        <v>37061</v>
      </c>
      <c r="AG20" s="12"/>
      <c r="AH20" s="12"/>
      <c r="AJ20" s="15">
        <f t="shared" si="3"/>
        <v>37061</v>
      </c>
      <c r="AK20" s="12"/>
      <c r="AL20" s="12"/>
      <c r="AM20" s="12"/>
    </row>
    <row r="21" spans="1:39" x14ac:dyDescent="0.2">
      <c r="A21" s="25" t="s">
        <v>47</v>
      </c>
      <c r="B21" s="26">
        <v>0</v>
      </c>
      <c r="C21" s="14"/>
      <c r="D21" s="25" t="s">
        <v>55</v>
      </c>
      <c r="E21" s="26">
        <v>4340</v>
      </c>
      <c r="G21" s="12"/>
      <c r="H21" s="12"/>
      <c r="R21" s="13"/>
      <c r="W21" s="11">
        <v>37062</v>
      </c>
      <c r="X21" s="14">
        <v>0</v>
      </c>
      <c r="Y21" s="14">
        <v>0</v>
      </c>
      <c r="Z21" s="13">
        <f t="shared" si="1"/>
        <v>26623</v>
      </c>
      <c r="AA21" s="13"/>
      <c r="AB21" s="14">
        <v>0</v>
      </c>
      <c r="AC21" s="14">
        <v>0</v>
      </c>
      <c r="AD21" s="14">
        <f t="shared" si="2"/>
        <v>-8829</v>
      </c>
      <c r="AF21" s="11">
        <v>37062</v>
      </c>
      <c r="AG21" s="12"/>
      <c r="AH21" s="12"/>
      <c r="AJ21" s="15">
        <f t="shared" si="3"/>
        <v>37062</v>
      </c>
      <c r="AK21" s="12"/>
      <c r="AL21" s="12"/>
      <c r="AM21" s="12"/>
    </row>
    <row r="22" spans="1:39" x14ac:dyDescent="0.2">
      <c r="A22" s="25" t="s">
        <v>48</v>
      </c>
      <c r="B22" s="26">
        <v>0</v>
      </c>
      <c r="D22" s="25" t="s">
        <v>65</v>
      </c>
      <c r="E22" s="26">
        <v>6945</v>
      </c>
      <c r="G22" s="12"/>
      <c r="H22" s="12"/>
      <c r="R22" s="13"/>
      <c r="W22" s="11">
        <v>37063</v>
      </c>
      <c r="X22" s="14">
        <v>0</v>
      </c>
      <c r="Y22" s="14">
        <v>0</v>
      </c>
      <c r="Z22" s="13">
        <f t="shared" si="1"/>
        <v>26623</v>
      </c>
      <c r="AA22" s="13"/>
      <c r="AB22" s="14">
        <v>0</v>
      </c>
      <c r="AC22" s="14">
        <v>0</v>
      </c>
      <c r="AD22" s="14">
        <f t="shared" si="2"/>
        <v>-8829</v>
      </c>
      <c r="AF22" s="11">
        <v>37063</v>
      </c>
      <c r="AG22" s="12"/>
      <c r="AH22" s="12"/>
      <c r="AJ22" s="15">
        <f t="shared" si="3"/>
        <v>37063</v>
      </c>
      <c r="AK22" s="12"/>
      <c r="AL22" s="12"/>
      <c r="AM22" s="12"/>
    </row>
    <row r="23" spans="1:39" x14ac:dyDescent="0.2">
      <c r="A23" s="25" t="s">
        <v>32</v>
      </c>
      <c r="B23" s="26">
        <v>-29198</v>
      </c>
      <c r="C23" s="14"/>
      <c r="D23" s="25" t="s">
        <v>56</v>
      </c>
      <c r="E23" s="40">
        <v>0</v>
      </c>
      <c r="F23" s="14"/>
      <c r="G23" s="12"/>
      <c r="H23" s="12"/>
      <c r="L23" s="2">
        <v>0.32</v>
      </c>
      <c r="R23" s="13"/>
      <c r="W23" s="11">
        <v>37064</v>
      </c>
      <c r="X23" s="14">
        <v>0</v>
      </c>
      <c r="Y23" s="14">
        <v>0</v>
      </c>
      <c r="Z23" s="13">
        <f t="shared" si="1"/>
        <v>26623</v>
      </c>
      <c r="AA23" s="13"/>
      <c r="AB23" s="14">
        <v>0</v>
      </c>
      <c r="AC23" s="14">
        <v>0</v>
      </c>
      <c r="AD23" s="14">
        <f t="shared" si="2"/>
        <v>-8829</v>
      </c>
      <c r="AF23" s="11">
        <v>37064</v>
      </c>
      <c r="AG23" s="12"/>
      <c r="AH23" s="12"/>
      <c r="AJ23" s="15">
        <f t="shared" si="3"/>
        <v>37064</v>
      </c>
      <c r="AK23" s="12"/>
      <c r="AL23" s="12"/>
      <c r="AM23" s="12"/>
    </row>
    <row r="24" spans="1:39" x14ac:dyDescent="0.2">
      <c r="A24" s="25" t="s">
        <v>26</v>
      </c>
      <c r="B24" s="40">
        <v>0</v>
      </c>
      <c r="C24" s="14"/>
      <c r="D24" s="25" t="s">
        <v>29</v>
      </c>
      <c r="E24" s="40">
        <v>12251</v>
      </c>
      <c r="F24" s="14"/>
      <c r="G24" s="12"/>
      <c r="H24" s="12"/>
      <c r="R24" s="13"/>
      <c r="W24" s="11">
        <v>37065</v>
      </c>
      <c r="X24" s="14">
        <v>0</v>
      </c>
      <c r="Y24" s="14">
        <v>0</v>
      </c>
      <c r="Z24" s="13">
        <f t="shared" si="1"/>
        <v>26623</v>
      </c>
      <c r="AA24" s="13"/>
      <c r="AB24" s="14">
        <v>0</v>
      </c>
      <c r="AC24" s="14">
        <v>0</v>
      </c>
      <c r="AD24" s="14">
        <f t="shared" si="2"/>
        <v>-8829</v>
      </c>
      <c r="AF24" s="11">
        <v>37065</v>
      </c>
      <c r="AG24" s="12"/>
      <c r="AH24" s="12"/>
      <c r="AJ24" s="15">
        <f t="shared" si="3"/>
        <v>37065</v>
      </c>
      <c r="AK24" s="12"/>
      <c r="AL24" s="12"/>
      <c r="AM24" s="12"/>
    </row>
    <row r="25" spans="1:39" x14ac:dyDescent="0.2">
      <c r="A25" s="25" t="s">
        <v>63</v>
      </c>
      <c r="B25" s="40">
        <v>0</v>
      </c>
      <c r="D25" s="25" t="s">
        <v>26</v>
      </c>
      <c r="E25" s="40">
        <v>0</v>
      </c>
      <c r="G25" s="12"/>
      <c r="H25" s="12"/>
      <c r="R25" s="13"/>
      <c r="W25" s="11">
        <v>37066</v>
      </c>
      <c r="X25" s="14">
        <v>0</v>
      </c>
      <c r="Y25" s="14">
        <v>0</v>
      </c>
      <c r="Z25" s="13">
        <f t="shared" si="1"/>
        <v>26623</v>
      </c>
      <c r="AA25" s="13"/>
      <c r="AB25" s="14">
        <v>0</v>
      </c>
      <c r="AC25" s="14">
        <v>0</v>
      </c>
      <c r="AD25" s="14">
        <f t="shared" si="2"/>
        <v>-8829</v>
      </c>
      <c r="AF25" s="11">
        <v>37066</v>
      </c>
      <c r="AG25" s="12"/>
      <c r="AH25" s="12"/>
      <c r="AJ25" s="15">
        <f t="shared" si="3"/>
        <v>37066</v>
      </c>
      <c r="AK25" s="12"/>
      <c r="AL25" s="12"/>
      <c r="AM25" s="12"/>
    </row>
    <row r="26" spans="1:39" x14ac:dyDescent="0.2">
      <c r="A26" s="25" t="s">
        <v>33</v>
      </c>
      <c r="B26" s="26">
        <v>2600</v>
      </c>
      <c r="D26" s="25" t="s">
        <v>51</v>
      </c>
      <c r="E26" s="40">
        <v>0</v>
      </c>
      <c r="G26" s="12"/>
      <c r="H26" s="12"/>
      <c r="R26" s="13"/>
      <c r="W26" s="11">
        <v>37067</v>
      </c>
      <c r="X26" s="14">
        <v>0</v>
      </c>
      <c r="Y26" s="14">
        <v>0</v>
      </c>
      <c r="Z26" s="13">
        <f t="shared" si="1"/>
        <v>26623</v>
      </c>
      <c r="AA26" s="13"/>
      <c r="AB26" s="14">
        <v>0</v>
      </c>
      <c r="AC26" s="14">
        <v>0</v>
      </c>
      <c r="AD26" s="14">
        <f t="shared" si="2"/>
        <v>-8829</v>
      </c>
      <c r="AF26" s="11">
        <v>37067</v>
      </c>
      <c r="AG26" s="12"/>
      <c r="AH26" s="12"/>
      <c r="AJ26" s="15">
        <f t="shared" si="3"/>
        <v>37067</v>
      </c>
      <c r="AK26" s="12"/>
      <c r="AL26" s="12"/>
      <c r="AM26" s="12"/>
    </row>
    <row r="27" spans="1:39" x14ac:dyDescent="0.2">
      <c r="A27" s="25" t="s">
        <v>34</v>
      </c>
      <c r="B27" s="26">
        <v>0</v>
      </c>
      <c r="C27" s="14"/>
      <c r="D27" s="25" t="s">
        <v>53</v>
      </c>
      <c r="E27" s="40">
        <v>0</v>
      </c>
      <c r="G27" s="12"/>
      <c r="H27" s="12"/>
      <c r="R27" s="13"/>
      <c r="W27" s="11">
        <v>37068</v>
      </c>
      <c r="X27" s="14">
        <v>0</v>
      </c>
      <c r="Y27" s="14">
        <v>0</v>
      </c>
      <c r="Z27" s="13">
        <f t="shared" si="1"/>
        <v>26623</v>
      </c>
      <c r="AA27" s="13"/>
      <c r="AB27" s="14">
        <v>0</v>
      </c>
      <c r="AC27" s="14">
        <v>0</v>
      </c>
      <c r="AD27" s="14">
        <f t="shared" si="2"/>
        <v>-8829</v>
      </c>
      <c r="AF27" s="11">
        <v>37068</v>
      </c>
      <c r="AG27" s="12"/>
      <c r="AH27" s="12"/>
      <c r="AJ27" s="15">
        <f t="shared" si="3"/>
        <v>37068</v>
      </c>
      <c r="AK27" s="12"/>
      <c r="AL27" s="12"/>
      <c r="AM27" s="12"/>
    </row>
    <row r="28" spans="1:39" ht="13.5" thickBot="1" x14ac:dyDescent="0.25">
      <c r="A28" s="25" t="s">
        <v>62</v>
      </c>
      <c r="B28" s="26">
        <v>0</v>
      </c>
      <c r="C28" s="14">
        <f>SUM(B29,B59)</f>
        <v>0</v>
      </c>
      <c r="D28" s="25" t="s">
        <v>39</v>
      </c>
      <c r="E28" s="26">
        <v>0</v>
      </c>
      <c r="G28" s="12"/>
      <c r="H28" s="12"/>
      <c r="R28" s="13"/>
      <c r="W28" s="11">
        <v>37069</v>
      </c>
      <c r="X28" s="14">
        <v>0</v>
      </c>
      <c r="Y28" s="14">
        <v>0</v>
      </c>
      <c r="Z28" s="13">
        <f t="shared" si="1"/>
        <v>26623</v>
      </c>
      <c r="AA28" s="13"/>
      <c r="AB28" s="14">
        <v>0</v>
      </c>
      <c r="AC28" s="14">
        <v>0</v>
      </c>
      <c r="AD28" s="14">
        <f t="shared" si="2"/>
        <v>-8829</v>
      </c>
      <c r="AF28" s="11">
        <v>37069</v>
      </c>
      <c r="AG28" s="12"/>
      <c r="AH28" s="12"/>
      <c r="AJ28" s="15">
        <f t="shared" si="3"/>
        <v>37069</v>
      </c>
      <c r="AK28" s="12"/>
      <c r="AL28" s="12"/>
      <c r="AM28" s="12"/>
    </row>
    <row r="29" spans="1:39" ht="13.5" thickBot="1" x14ac:dyDescent="0.25">
      <c r="A29" s="33" t="s">
        <v>30</v>
      </c>
      <c r="B29" s="34">
        <f>SUM(B6:B28)</f>
        <v>-556598</v>
      </c>
      <c r="C29" s="14"/>
      <c r="D29" s="33" t="s">
        <v>40</v>
      </c>
      <c r="E29" s="34">
        <f>SUM(E16:E28)</f>
        <v>90340</v>
      </c>
      <c r="G29" s="12"/>
      <c r="H29" s="12"/>
      <c r="R29" s="13"/>
      <c r="W29" s="11">
        <v>37070</v>
      </c>
      <c r="X29" s="14">
        <v>0</v>
      </c>
      <c r="Y29" s="14">
        <v>0</v>
      </c>
      <c r="Z29" s="13">
        <f t="shared" si="1"/>
        <v>26623</v>
      </c>
      <c r="AA29" s="13"/>
      <c r="AB29" s="14">
        <v>0</v>
      </c>
      <c r="AC29" s="14">
        <v>0</v>
      </c>
      <c r="AD29" s="14">
        <f t="shared" si="2"/>
        <v>-8829</v>
      </c>
      <c r="AF29" s="11">
        <v>37070</v>
      </c>
      <c r="AG29" s="12"/>
      <c r="AH29" s="12"/>
      <c r="AJ29" s="15">
        <f t="shared" si="3"/>
        <v>37070</v>
      </c>
      <c r="AK29" s="12"/>
      <c r="AL29" s="12"/>
      <c r="AM29" s="12"/>
    </row>
    <row r="30" spans="1:39" ht="13.5" thickBot="1" x14ac:dyDescent="0.25">
      <c r="A30" s="25"/>
      <c r="B30" s="40"/>
      <c r="C30" s="14"/>
      <c r="D30" s="30"/>
      <c r="E30" s="35"/>
      <c r="F30" s="14"/>
      <c r="G30" s="12"/>
      <c r="H30" s="12"/>
      <c r="W30" s="11">
        <v>37071</v>
      </c>
      <c r="X30" s="14">
        <v>0</v>
      </c>
      <c r="Y30" s="14">
        <v>0</v>
      </c>
      <c r="Z30" s="13">
        <f t="shared" si="1"/>
        <v>26623</v>
      </c>
      <c r="AA30" s="13"/>
      <c r="AB30" s="14">
        <v>0</v>
      </c>
      <c r="AC30" s="14">
        <v>0</v>
      </c>
      <c r="AD30" s="14">
        <f t="shared" si="2"/>
        <v>-8829</v>
      </c>
      <c r="AF30" s="11">
        <v>37071</v>
      </c>
      <c r="AG30" s="12"/>
      <c r="AH30" s="12"/>
      <c r="AJ30" s="15">
        <f t="shared" si="3"/>
        <v>37071</v>
      </c>
      <c r="AK30" s="12"/>
      <c r="AL30" s="12"/>
      <c r="AM30" s="12"/>
    </row>
    <row r="31" spans="1:39" x14ac:dyDescent="0.2">
      <c r="A31" s="25" t="s">
        <v>35</v>
      </c>
      <c r="B31" s="40">
        <v>66123</v>
      </c>
      <c r="C31" s="14"/>
      <c r="E31" s="12"/>
      <c r="G31" s="12"/>
      <c r="H31" s="12"/>
      <c r="W31" s="11">
        <v>37072</v>
      </c>
      <c r="X31" s="14">
        <v>0</v>
      </c>
      <c r="Y31" s="14">
        <v>0</v>
      </c>
      <c r="Z31" s="13">
        <f t="shared" si="1"/>
        <v>26623</v>
      </c>
      <c r="AA31" s="13"/>
      <c r="AB31" s="14">
        <v>0</v>
      </c>
      <c r="AC31" s="14">
        <v>0</v>
      </c>
      <c r="AD31" s="14">
        <f t="shared" si="2"/>
        <v>-8829</v>
      </c>
      <c r="AF31" s="11">
        <v>37072</v>
      </c>
      <c r="AG31" s="12"/>
      <c r="AH31" s="49"/>
      <c r="AJ31" s="15">
        <f t="shared" si="3"/>
        <v>37072</v>
      </c>
      <c r="AK31" s="12"/>
      <c r="AL31" s="12"/>
      <c r="AM31" s="12"/>
    </row>
    <row r="32" spans="1:39" x14ac:dyDescent="0.2">
      <c r="A32" s="25" t="s">
        <v>36</v>
      </c>
      <c r="B32" s="40">
        <v>45000</v>
      </c>
      <c r="C32" s="14"/>
      <c r="E32" s="12"/>
      <c r="G32" s="12"/>
      <c r="H32" s="12"/>
      <c r="W32" s="11"/>
      <c r="X32" s="14"/>
      <c r="Y32" s="14"/>
      <c r="Z32" s="13"/>
      <c r="AA32" s="13"/>
      <c r="AB32" s="14"/>
      <c r="AC32" s="14"/>
      <c r="AD32" s="14"/>
      <c r="AF32" s="11"/>
      <c r="AG32" s="12"/>
      <c r="AH32" s="12"/>
      <c r="AJ32" s="15"/>
      <c r="AK32" s="12"/>
      <c r="AL32" s="12"/>
      <c r="AM32" s="12"/>
    </row>
    <row r="33" spans="1:39" x14ac:dyDescent="0.2">
      <c r="A33" s="25" t="s">
        <v>37</v>
      </c>
      <c r="B33" s="40">
        <v>0</v>
      </c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">
      <c r="A34" s="25" t="s">
        <v>38</v>
      </c>
      <c r="B34" s="40">
        <v>118626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">
      <c r="A35" s="25" t="s">
        <v>69</v>
      </c>
      <c r="B35" s="40">
        <v>29198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">
      <c r="A36" s="25" t="s">
        <v>76</v>
      </c>
      <c r="B36" s="40">
        <v>75000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">
      <c r="A37" s="25" t="s">
        <v>66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">
      <c r="A38" s="25" t="s">
        <v>52</v>
      </c>
      <c r="B38" s="40">
        <v>0</v>
      </c>
      <c r="D38" s="50"/>
      <c r="E38" s="14"/>
      <c r="G38" s="12"/>
      <c r="H38" s="12"/>
      <c r="AL38" s="12"/>
      <c r="AM38" s="12"/>
    </row>
    <row r="39" spans="1:39" x14ac:dyDescent="0.2">
      <c r="A39" s="25" t="s">
        <v>53</v>
      </c>
      <c r="B39" s="40">
        <v>11000</v>
      </c>
      <c r="G39" s="12"/>
      <c r="H39" s="12"/>
      <c r="AJ39" s="12"/>
      <c r="AK39" s="12"/>
      <c r="AL39" s="12"/>
      <c r="AM39" s="12"/>
    </row>
    <row r="40" spans="1:39" x14ac:dyDescent="0.2">
      <c r="A40" s="25" t="s">
        <v>17</v>
      </c>
      <c r="B40" s="40">
        <v>7000</v>
      </c>
      <c r="G40" s="12"/>
      <c r="H40" s="12"/>
      <c r="AJ40" s="12"/>
      <c r="AK40" s="12"/>
      <c r="AL40" s="12"/>
      <c r="AM40" s="12"/>
    </row>
    <row r="41" spans="1:39" x14ac:dyDescent="0.2">
      <c r="A41" s="25" t="s">
        <v>71</v>
      </c>
      <c r="B41" s="40">
        <v>2500</v>
      </c>
      <c r="G41" s="12"/>
      <c r="H41" s="12"/>
      <c r="AJ41" s="12"/>
      <c r="AK41" s="12"/>
      <c r="AL41" s="12"/>
      <c r="AM41" s="12"/>
    </row>
    <row r="42" spans="1:39" x14ac:dyDescent="0.2">
      <c r="A42" s="25" t="s">
        <v>22</v>
      </c>
      <c r="B42" s="48"/>
      <c r="AJ42" s="12"/>
      <c r="AK42" s="12"/>
      <c r="AL42" s="12"/>
      <c r="AM42" s="12"/>
    </row>
    <row r="43" spans="1:39" x14ac:dyDescent="0.2">
      <c r="A43" s="25" t="s">
        <v>60</v>
      </c>
      <c r="B43" s="40">
        <v>0</v>
      </c>
      <c r="E43" s="12"/>
      <c r="AJ43" s="12"/>
      <c r="AK43" s="12"/>
      <c r="AL43" s="12"/>
      <c r="AM43" s="12"/>
    </row>
    <row r="44" spans="1:39" x14ac:dyDescent="0.2">
      <c r="A44" s="25" t="s">
        <v>26</v>
      </c>
      <c r="B44" s="40">
        <v>43007</v>
      </c>
      <c r="C44" s="14"/>
      <c r="E44" s="12"/>
    </row>
    <row r="45" spans="1:39" x14ac:dyDescent="0.2">
      <c r="A45" s="25" t="s">
        <v>41</v>
      </c>
      <c r="B45" s="40">
        <v>15000</v>
      </c>
      <c r="E45" s="12"/>
    </row>
    <row r="46" spans="1:39" x14ac:dyDescent="0.2">
      <c r="A46" s="25" t="s">
        <v>42</v>
      </c>
      <c r="B46" s="40">
        <v>1000</v>
      </c>
      <c r="C46" s="14"/>
      <c r="E46" s="12"/>
    </row>
    <row r="47" spans="1:39" x14ac:dyDescent="0.2">
      <c r="A47" s="25" t="s">
        <v>43</v>
      </c>
      <c r="B47" s="40"/>
    </row>
    <row r="48" spans="1:39" x14ac:dyDescent="0.2">
      <c r="A48" s="25" t="s">
        <v>56</v>
      </c>
      <c r="B48" s="40">
        <v>0</v>
      </c>
      <c r="E48" s="12"/>
    </row>
    <row r="49" spans="1:5" x14ac:dyDescent="0.2">
      <c r="A49" s="25" t="s">
        <v>29</v>
      </c>
      <c r="B49" s="40">
        <v>0</v>
      </c>
      <c r="C49" s="14" t="s">
        <v>15</v>
      </c>
      <c r="E49" s="12"/>
    </row>
    <row r="50" spans="1:5" x14ac:dyDescent="0.2">
      <c r="A50" s="25" t="s">
        <v>31</v>
      </c>
      <c r="B50" s="40">
        <v>0</v>
      </c>
      <c r="E50" s="12"/>
    </row>
    <row r="51" spans="1:5" x14ac:dyDescent="0.2">
      <c r="A51" s="25" t="s">
        <v>44</v>
      </c>
      <c r="B51" s="40">
        <v>0</v>
      </c>
      <c r="E51" s="12"/>
    </row>
    <row r="52" spans="1:5" x14ac:dyDescent="0.2">
      <c r="A52" s="25" t="s">
        <v>45</v>
      </c>
      <c r="B52" s="40">
        <v>0</v>
      </c>
      <c r="C52" s="14"/>
      <c r="E52" s="12"/>
    </row>
    <row r="53" spans="1:5" x14ac:dyDescent="0.2">
      <c r="A53" s="25" t="s">
        <v>46</v>
      </c>
      <c r="B53" s="40">
        <v>0</v>
      </c>
      <c r="E53" s="12"/>
    </row>
    <row r="54" spans="1:5" x14ac:dyDescent="0.2">
      <c r="A54" s="25" t="s">
        <v>48</v>
      </c>
      <c r="B54" s="40">
        <v>1000</v>
      </c>
      <c r="C54" s="14"/>
      <c r="E54" s="12"/>
    </row>
    <row r="55" spans="1:5" x14ac:dyDescent="0.2">
      <c r="A55" s="25" t="s">
        <v>67</v>
      </c>
      <c r="B55" s="40">
        <v>35000</v>
      </c>
      <c r="C55" s="14"/>
      <c r="E55" s="12"/>
    </row>
    <row r="56" spans="1:5" x14ac:dyDescent="0.2">
      <c r="A56" s="25" t="s">
        <v>68</v>
      </c>
      <c r="B56" s="40">
        <v>42338</v>
      </c>
      <c r="C56" s="14"/>
      <c r="E56" s="12"/>
    </row>
    <row r="57" spans="1:5" x14ac:dyDescent="0.2">
      <c r="A57" s="25" t="s">
        <v>75</v>
      </c>
      <c r="B57" s="40">
        <v>1000</v>
      </c>
      <c r="C57" s="14"/>
      <c r="E57" s="12"/>
    </row>
    <row r="58" spans="1:5" ht="13.5" thickBot="1" x14ac:dyDescent="0.25">
      <c r="A58" s="25" t="s">
        <v>39</v>
      </c>
      <c r="B58" s="40">
        <v>63806</v>
      </c>
      <c r="C58" s="14"/>
    </row>
    <row r="59" spans="1:5" ht="13.5" thickBot="1" x14ac:dyDescent="0.25">
      <c r="A59" s="33" t="s">
        <v>40</v>
      </c>
      <c r="B59" s="34">
        <f>SUM(B31:B58)</f>
        <v>556598</v>
      </c>
    </row>
    <row r="60" spans="1:5" ht="13.5" thickBot="1" x14ac:dyDescent="0.25">
      <c r="A60" s="30"/>
      <c r="B60" s="36"/>
    </row>
    <row r="61" spans="1:5" x14ac:dyDescent="0.2">
      <c r="A61" s="27"/>
      <c r="B61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2000-11-30T23:59:26Z</cp:lastPrinted>
  <dcterms:created xsi:type="dcterms:W3CDTF">2000-09-26T13:26:15Z</dcterms:created>
  <dcterms:modified xsi:type="dcterms:W3CDTF">2023-09-10T15:31:07Z</dcterms:modified>
</cp:coreProperties>
</file>