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1E4AAC-5A23-45F9-B3B5-2E835C7F2130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Z3" i="9"/>
  <c r="AD3" i="9"/>
  <c r="AG3" i="9"/>
  <c r="AH3" i="9"/>
  <c r="AJ3" i="9"/>
  <c r="AK3" i="9"/>
  <c r="D4" i="9"/>
  <c r="M4" i="9"/>
  <c r="Z4" i="9"/>
  <c r="AD4" i="9"/>
  <c r="AG4" i="9"/>
  <c r="AH4" i="9"/>
  <c r="AJ4" i="9"/>
  <c r="AK4" i="9"/>
  <c r="M5" i="9"/>
  <c r="Z5" i="9"/>
  <c r="AD5" i="9"/>
  <c r="AG5" i="9"/>
  <c r="AH5" i="9"/>
  <c r="AJ5" i="9"/>
  <c r="AK5" i="9"/>
  <c r="K6" i="9"/>
  <c r="L6" i="9"/>
  <c r="M6" i="9"/>
  <c r="Z6" i="9"/>
  <c r="AD6" i="9"/>
  <c r="AG6" i="9"/>
  <c r="AH6" i="9"/>
  <c r="AJ6" i="9"/>
  <c r="AK6" i="9"/>
  <c r="Z7" i="9"/>
  <c r="AD7" i="9"/>
  <c r="AG7" i="9"/>
  <c r="AH7" i="9"/>
  <c r="AJ7" i="9"/>
  <c r="AK7" i="9"/>
  <c r="Z8" i="9"/>
  <c r="AD8" i="9"/>
  <c r="AG8" i="9"/>
  <c r="AH8" i="9"/>
  <c r="AJ8" i="9"/>
  <c r="AK8" i="9"/>
  <c r="Z9" i="9"/>
  <c r="AD9" i="9"/>
  <c r="AG9" i="9"/>
  <c r="AJ9" i="9"/>
  <c r="Z10" i="9"/>
  <c r="AD10" i="9"/>
  <c r="AG10" i="9"/>
  <c r="AJ10" i="9"/>
  <c r="Z11" i="9"/>
  <c r="AD11" i="9"/>
  <c r="AG11" i="9"/>
  <c r="AJ11" i="9"/>
  <c r="B12" i="9"/>
  <c r="Z12" i="9"/>
  <c r="AD12" i="9"/>
  <c r="AG12" i="9"/>
  <c r="AJ12" i="9"/>
  <c r="Z13" i="9"/>
  <c r="AD13" i="9"/>
  <c r="AG13" i="9"/>
  <c r="AJ13" i="9"/>
  <c r="E14" i="9"/>
  <c r="Z14" i="9"/>
  <c r="AD14" i="9"/>
  <c r="AJ14" i="9"/>
  <c r="F15" i="9"/>
  <c r="Z15" i="9"/>
  <c r="AD15" i="9"/>
  <c r="AJ15" i="9"/>
  <c r="Z16" i="9"/>
  <c r="AD16" i="9"/>
  <c r="AJ16" i="9"/>
  <c r="Z17" i="9"/>
  <c r="AD17" i="9"/>
  <c r="AJ17" i="9"/>
  <c r="Z18" i="9"/>
  <c r="AD18" i="9"/>
  <c r="AJ18" i="9"/>
  <c r="Z19" i="9"/>
  <c r="AD19" i="9"/>
  <c r="AJ19" i="9"/>
  <c r="Z20" i="9"/>
  <c r="AD20" i="9"/>
  <c r="AJ20" i="9"/>
  <c r="Z21" i="9"/>
  <c r="AD21" i="9"/>
  <c r="AJ21" i="9"/>
  <c r="Z22" i="9"/>
  <c r="AD22" i="9"/>
  <c r="AJ22" i="9"/>
  <c r="Z23" i="9"/>
  <c r="AD23" i="9"/>
  <c r="AJ23" i="9"/>
  <c r="Z24" i="9"/>
  <c r="AD24" i="9"/>
  <c r="AJ24" i="9"/>
  <c r="Z25" i="9"/>
  <c r="AD25" i="9"/>
  <c r="AJ25" i="9"/>
  <c r="Z26" i="9"/>
  <c r="AD26" i="9"/>
  <c r="AJ26" i="9"/>
  <c r="Z27" i="9"/>
  <c r="AD27" i="9"/>
  <c r="AJ27" i="9"/>
  <c r="C28" i="9"/>
  <c r="Z28" i="9"/>
  <c r="AD28" i="9"/>
  <c r="AJ28" i="9"/>
  <c r="B29" i="9"/>
  <c r="E29" i="9"/>
  <c r="Z29" i="9"/>
  <c r="AD29" i="9"/>
  <c r="AJ29" i="9"/>
  <c r="Z30" i="9"/>
  <c r="AD30" i="9"/>
  <c r="AJ30" i="9"/>
  <c r="Z31" i="9"/>
  <c r="AD31" i="9"/>
  <c r="AJ31" i="9"/>
  <c r="B59" i="9"/>
  <c r="B1" i="11"/>
  <c r="H1" i="11"/>
  <c r="B2" i="11"/>
  <c r="H2" i="11"/>
  <c r="D4" i="11"/>
  <c r="J4" i="11"/>
  <c r="B12" i="11"/>
  <c r="H12" i="11"/>
  <c r="E14" i="11"/>
  <c r="K14" i="11"/>
  <c r="F15" i="11"/>
  <c r="L15" i="11"/>
  <c r="C28" i="11"/>
  <c r="I28" i="11"/>
  <c r="B29" i="11"/>
  <c r="E29" i="11"/>
  <c r="H29" i="11"/>
  <c r="K29" i="11"/>
  <c r="B59" i="11"/>
  <c r="H59" i="11"/>
</calcChain>
</file>

<file path=xl/sharedStrings.xml><?xml version="1.0" encoding="utf-8"?>
<sst xmlns="http://schemas.openxmlformats.org/spreadsheetml/2006/main" count="281" uniqueCount="76">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</sst>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9-4453-B0B6-CA01C18382C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9-4453-B0B6-CA01C1838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103999"/>
        <c:axId val="1"/>
      </c:lineChart>
      <c:catAx>
        <c:axId val="190710399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710399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C1-442D-A179-71594CE12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399823"/>
        <c:axId val="1"/>
      </c:lineChart>
      <c:catAx>
        <c:axId val="1910399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399823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4F-413F-A390-D7F77896A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395647"/>
        <c:axId val="1"/>
      </c:lineChart>
      <c:catAx>
        <c:axId val="1910395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39564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5D-47D5-9C63-DF22FEED8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399359"/>
        <c:axId val="1"/>
      </c:lineChart>
      <c:catAx>
        <c:axId val="1910399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39935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0-4E05-8AE8-27ED430516D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0-4E05-8AE8-27ED4305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786079"/>
        <c:axId val="1"/>
      </c:lineChart>
      <c:catAx>
        <c:axId val="191078607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78607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A-4E17-B6C2-DE5BC7AD9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790255"/>
        <c:axId val="1"/>
      </c:lineChart>
      <c:dateAx>
        <c:axId val="191079025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79025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1-4BCB-9A97-68BF5EC13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783759"/>
        <c:axId val="1"/>
      </c:lineChart>
      <c:catAx>
        <c:axId val="191078375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783759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A8-450B-B936-CA3BE40F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789327"/>
        <c:axId val="1"/>
      </c:lineChart>
      <c:catAx>
        <c:axId val="1910789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789327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A4-479D-B2C7-CFB98BC73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784223"/>
        <c:axId val="1"/>
      </c:lineChart>
      <c:catAx>
        <c:axId val="1910784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78422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06-4B4A-900B-D56ADFC0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788863"/>
        <c:axId val="1"/>
      </c:lineChart>
      <c:catAx>
        <c:axId val="1910788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78886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D-4862-92C9-200C6F784283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D-4862-92C9-200C6F78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1599"/>
        <c:axId val="1"/>
      </c:lineChart>
      <c:catAx>
        <c:axId val="191132159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32159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44EA-9982-BFEAF2C5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35151"/>
        <c:axId val="1"/>
      </c:lineChart>
      <c:dateAx>
        <c:axId val="19098351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83515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7-4FFB-BEB8-EA915172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16495"/>
        <c:axId val="1"/>
      </c:lineChart>
      <c:dateAx>
        <c:axId val="19113164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31649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3-442B-90EA-91EB55734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1135"/>
        <c:axId val="1"/>
      </c:lineChart>
      <c:catAx>
        <c:axId val="191132113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321135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C5-43AB-AB28-91EADF94F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2991"/>
        <c:axId val="1"/>
      </c:lineChart>
      <c:catAx>
        <c:axId val="1911322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322991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5F-46B1-8B27-EF6758D9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17887"/>
        <c:axId val="1"/>
      </c:lineChart>
      <c:catAx>
        <c:axId val="1911317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31788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3A-49BD-B793-10131C7B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20207"/>
        <c:axId val="1"/>
      </c:lineChart>
      <c:catAx>
        <c:axId val="191182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82020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9-4770-8CB2-D6CEBD531870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9-4770-8CB2-D6CEBD531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19279"/>
        <c:axId val="1"/>
      </c:lineChart>
      <c:catAx>
        <c:axId val="191181927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81927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9-42AB-9B5B-197B2E3D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12783"/>
        <c:axId val="1"/>
      </c:lineChart>
      <c:dateAx>
        <c:axId val="191181278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81278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C-4711-BE9A-D45788B1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14175"/>
        <c:axId val="1"/>
      </c:lineChart>
      <c:catAx>
        <c:axId val="191181417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814175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0D-4AA7-A382-96F473CDB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15567"/>
        <c:axId val="1"/>
      </c:lineChart>
      <c:catAx>
        <c:axId val="1911815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815567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6A-4E6C-AFBC-E775D22C8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17887"/>
        <c:axId val="1"/>
      </c:lineChart>
      <c:catAx>
        <c:axId val="1911817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81788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B-4498-81E0-E7D6F34F4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41647"/>
        <c:axId val="1"/>
      </c:lineChart>
      <c:catAx>
        <c:axId val="190984164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841647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C3-44CB-BEEF-F574E83DE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364831"/>
        <c:axId val="1"/>
      </c:lineChart>
      <c:catAx>
        <c:axId val="1912364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36483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173813516385231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702627504579827E-2"/>
          <c:y val="8.1463262640793954E-2"/>
          <c:w val="0.93738536698758668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361000</c:v>
                </c:pt>
                <c:pt idx="1">
                  <c:v>339000</c:v>
                </c:pt>
                <c:pt idx="2">
                  <c:v>291000</c:v>
                </c:pt>
                <c:pt idx="3">
                  <c:v>353000</c:v>
                </c:pt>
                <c:pt idx="4">
                  <c:v>320000</c:v>
                </c:pt>
                <c:pt idx="5">
                  <c:v>367000</c:v>
                </c:pt>
                <c:pt idx="6">
                  <c:v>318000</c:v>
                </c:pt>
                <c:pt idx="7">
                  <c:v>252000</c:v>
                </c:pt>
                <c:pt idx="8">
                  <c:v>224000</c:v>
                </c:pt>
                <c:pt idx="9">
                  <c:v>237000</c:v>
                </c:pt>
                <c:pt idx="10">
                  <c:v>270000</c:v>
                </c:pt>
                <c:pt idx="11">
                  <c:v>270000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0-4AAF-BC74-AD45F490C24D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326957</c:v>
                </c:pt>
                <c:pt idx="1">
                  <c:v>369852</c:v>
                </c:pt>
                <c:pt idx="2">
                  <c:v>399083</c:v>
                </c:pt>
                <c:pt idx="3">
                  <c:v>444232</c:v>
                </c:pt>
                <c:pt idx="4">
                  <c:v>411594</c:v>
                </c:pt>
                <c:pt idx="5">
                  <c:v>352584</c:v>
                </c:pt>
                <c:pt idx="6">
                  <c:v>302000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0-4AAF-BC74-AD45F490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363439"/>
        <c:axId val="1"/>
      </c:lineChart>
      <c:catAx>
        <c:axId val="1912363439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363439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543159331366033"/>
          <c:y val="0.86238695278357735"/>
          <c:w val="5.1151010215754272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39986134860716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6662044953572"/>
          <c:y val="9.2359829647805453E-2"/>
          <c:w val="0.8272057017049439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11345</c:v>
                </c:pt>
                <c:pt idx="1">
                  <c:v>0</c:v>
                </c:pt>
                <c:pt idx="2">
                  <c:v>0</c:v>
                </c:pt>
                <c:pt idx="3">
                  <c:v>7000</c:v>
                </c:pt>
                <c:pt idx="4">
                  <c:v>111</c:v>
                </c:pt>
                <c:pt idx="5">
                  <c:v>170</c:v>
                </c:pt>
                <c:pt idx="6">
                  <c:v>9900</c:v>
                </c:pt>
                <c:pt idx="7">
                  <c:v>10000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B-42FC-82B1-0BFB72600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364367"/>
        <c:axId val="1"/>
      </c:lineChart>
      <c:dateAx>
        <c:axId val="191236436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36436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95701827859679"/>
          <c:y val="0.93633758332602768"/>
          <c:w val="0.1787355176898182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690104113347211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923448443900425E-2"/>
          <c:y val="0.10057780555495467"/>
          <c:w val="0.94930872657892951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141560</c:v>
                </c:pt>
                <c:pt idx="1">
                  <c:v>148524</c:v>
                </c:pt>
                <c:pt idx="2">
                  <c:v>148524</c:v>
                </c:pt>
                <c:pt idx="3">
                  <c:v>148524</c:v>
                </c:pt>
                <c:pt idx="4">
                  <c:v>135865</c:v>
                </c:pt>
                <c:pt idx="5">
                  <c:v>137353</c:v>
                </c:pt>
                <c:pt idx="6">
                  <c:v>148248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D-40A0-B929-7D3B4497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361119"/>
        <c:axId val="1"/>
      </c:lineChart>
      <c:catAx>
        <c:axId val="1912361119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36111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49620595914231"/>
          <c:y val="0.93106311428015176"/>
          <c:w val="4.2076221639503253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675264216672391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374307.10119999998</c:v>
                </c:pt>
                <c:pt idx="1">
                  <c:v>391474.10119999998</c:v>
                </c:pt>
                <c:pt idx="2">
                  <c:v>408641.10119999998</c:v>
                </c:pt>
                <c:pt idx="3">
                  <c:v>418808.10119999998</c:v>
                </c:pt>
                <c:pt idx="4">
                  <c:v>421097.10119999998</c:v>
                </c:pt>
                <c:pt idx="5">
                  <c:v>423327.10119999998</c:v>
                </c:pt>
                <c:pt idx="6">
                  <c:v>414627.10119999998</c:v>
                </c:pt>
                <c:pt idx="7">
                  <c:v>404627.10119999998</c:v>
                </c:pt>
                <c:pt idx="8">
                  <c:v>394627.10119999998</c:v>
                </c:pt>
                <c:pt idx="9">
                  <c:v>384627.10119999998</c:v>
                </c:pt>
                <c:pt idx="10">
                  <c:v>374627.10119999998</c:v>
                </c:pt>
                <c:pt idx="11">
                  <c:v>374627.10119999998</c:v>
                </c:pt>
                <c:pt idx="12">
                  <c:v>374627.10119999998</c:v>
                </c:pt>
                <c:pt idx="13">
                  <c:v>374627.10119999998</c:v>
                </c:pt>
                <c:pt idx="14">
                  <c:v>374627.10119999998</c:v>
                </c:pt>
                <c:pt idx="15">
                  <c:v>374627.10119999998</c:v>
                </c:pt>
                <c:pt idx="16">
                  <c:v>374627.10119999998</c:v>
                </c:pt>
                <c:pt idx="17">
                  <c:v>374627.10119999998</c:v>
                </c:pt>
                <c:pt idx="18">
                  <c:v>374627.10119999998</c:v>
                </c:pt>
                <c:pt idx="19">
                  <c:v>374627.10119999998</c:v>
                </c:pt>
                <c:pt idx="20">
                  <c:v>374627.10119999998</c:v>
                </c:pt>
                <c:pt idx="21">
                  <c:v>374627.10119999998</c:v>
                </c:pt>
                <c:pt idx="22">
                  <c:v>374627.10119999998</c:v>
                </c:pt>
                <c:pt idx="23">
                  <c:v>374627.10119999998</c:v>
                </c:pt>
                <c:pt idx="24">
                  <c:v>374627.10119999998</c:v>
                </c:pt>
                <c:pt idx="25">
                  <c:v>374627.10119999998</c:v>
                </c:pt>
                <c:pt idx="26">
                  <c:v>374627.10119999998</c:v>
                </c:pt>
                <c:pt idx="27">
                  <c:v>374627.10119999998</c:v>
                </c:pt>
                <c:pt idx="28">
                  <c:v>374627.10119999998</c:v>
                </c:pt>
                <c:pt idx="29">
                  <c:v>374627.10119999998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69-4202-AA11-7CD7A604E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357871"/>
        <c:axId val="1"/>
      </c:lineChart>
      <c:catAx>
        <c:axId val="19123578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5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0000"/>
          <c:min val="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357871"/>
        <c:crosses val="autoZero"/>
        <c:crossBetween val="midCat"/>
        <c:majorUnit val="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168956679871887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5687898392631"/>
          <c:y val="9.2359829647805453E-2"/>
          <c:w val="0.85716951671057917"/>
          <c:h val="0.61785541212669848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9313</c:v>
                </c:pt>
                <c:pt idx="1">
                  <c:v>6801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79-40E0-B438-8D1573E49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362975"/>
        <c:axId val="1"/>
      </c:lineChart>
      <c:catAx>
        <c:axId val="19123629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36297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98951313285491"/>
          <c:y val="0.93315276161403438"/>
          <c:w val="9.8677590411698976E-2"/>
          <c:h val="5.7326790815879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350795050671448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774976283764007E-2"/>
          <c:w val="0.86504971528704544"/>
          <c:h val="0.61710759914944768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-25028</c:v>
                </c:pt>
                <c:pt idx="1">
                  <c:v>-29329</c:v>
                </c:pt>
                <c:pt idx="2">
                  <c:v>-26829</c:v>
                </c:pt>
                <c:pt idx="3">
                  <c:v>-24329</c:v>
                </c:pt>
                <c:pt idx="4">
                  <c:v>-8829</c:v>
                </c:pt>
                <c:pt idx="5">
                  <c:v>-8829</c:v>
                </c:pt>
                <c:pt idx="6">
                  <c:v>-8829</c:v>
                </c:pt>
                <c:pt idx="7">
                  <c:v>-8829</c:v>
                </c:pt>
                <c:pt idx="8">
                  <c:v>-8829</c:v>
                </c:pt>
                <c:pt idx="9">
                  <c:v>-8829</c:v>
                </c:pt>
                <c:pt idx="10">
                  <c:v>-8829</c:v>
                </c:pt>
                <c:pt idx="11">
                  <c:v>-8829</c:v>
                </c:pt>
                <c:pt idx="12">
                  <c:v>-8829</c:v>
                </c:pt>
                <c:pt idx="13">
                  <c:v>-8829</c:v>
                </c:pt>
                <c:pt idx="14">
                  <c:v>-8829</c:v>
                </c:pt>
                <c:pt idx="15">
                  <c:v>-8829</c:v>
                </c:pt>
                <c:pt idx="16">
                  <c:v>-8829</c:v>
                </c:pt>
                <c:pt idx="17">
                  <c:v>-8829</c:v>
                </c:pt>
                <c:pt idx="18">
                  <c:v>-8829</c:v>
                </c:pt>
                <c:pt idx="19">
                  <c:v>-8829</c:v>
                </c:pt>
                <c:pt idx="20">
                  <c:v>-8829</c:v>
                </c:pt>
                <c:pt idx="21">
                  <c:v>-8829</c:v>
                </c:pt>
                <c:pt idx="22">
                  <c:v>-8829</c:v>
                </c:pt>
                <c:pt idx="23">
                  <c:v>-8829</c:v>
                </c:pt>
                <c:pt idx="24">
                  <c:v>-8829</c:v>
                </c:pt>
                <c:pt idx="25">
                  <c:v>-8829</c:v>
                </c:pt>
                <c:pt idx="26">
                  <c:v>-8829</c:v>
                </c:pt>
                <c:pt idx="27">
                  <c:v>-8829</c:v>
                </c:pt>
                <c:pt idx="28">
                  <c:v>-8829</c:v>
                </c:pt>
                <c:pt idx="29">
                  <c:v>-8829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8B4-41B2-8216-7DD4882F7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845903"/>
        <c:axId val="1"/>
      </c:lineChart>
      <c:catAx>
        <c:axId val="19128459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84590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7376889653154"/>
          <c:w val="0.13498258980150207"/>
          <c:h val="5.06344696738008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C17-4C8E-97AE-4FBA67C96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34223"/>
        <c:axId val="1"/>
      </c:lineChart>
      <c:catAx>
        <c:axId val="1909834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834223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FF-4613-9A5C-7D4CB7B11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36543"/>
        <c:axId val="1"/>
      </c:lineChart>
      <c:catAx>
        <c:axId val="1909836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83654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03-422C-9DA4-660D0CB7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837471"/>
        <c:axId val="1"/>
      </c:lineChart>
      <c:catAx>
        <c:axId val="19098374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83747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6-432B-91F1-927BB2733C0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6-432B-91F1-927BB2733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400751"/>
        <c:axId val="1"/>
      </c:lineChart>
      <c:catAx>
        <c:axId val="191040075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400751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4-4B9E-9291-D09138D5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394255"/>
        <c:axId val="1"/>
      </c:lineChart>
      <c:dateAx>
        <c:axId val="191039425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39425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0-45C9-9780-12D3DEFEE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397039"/>
        <c:axId val="1"/>
      </c:lineChart>
      <c:catAx>
        <c:axId val="191039703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397039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037887B9-DBE2-FD2F-327C-747B3593BEAE}"/>
            </a:ext>
          </a:extLst>
        </xdr:cNvPr>
        <xdr:cNvSpPr txBox="1">
          <a:spLocks noChangeArrowheads="1"/>
        </xdr:cNvSpPr>
      </xdr:nvSpPr>
      <xdr:spPr bwMode="auto">
        <a:xfrm>
          <a:off x="3143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96C8CF5B-1487-BB80-ACBF-8D3384E11B23}"/>
            </a:ext>
          </a:extLst>
        </xdr:cNvPr>
        <xdr:cNvSpPr txBox="1">
          <a:spLocks noChangeArrowheads="1"/>
        </xdr:cNvSpPr>
      </xdr:nvSpPr>
      <xdr:spPr bwMode="auto">
        <a:xfrm>
          <a:off x="97536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4" name="Text Box 6">
          <a:extLst>
            <a:ext uri="{FF2B5EF4-FFF2-40B4-BE49-F238E27FC236}">
              <a16:creationId xmlns:a16="http://schemas.microsoft.com/office/drawing/2014/main" id="{0A47FE2C-0C76-F4A1-616A-0255CE534E42}"/>
            </a:ext>
          </a:extLst>
        </xdr:cNvPr>
        <xdr:cNvSpPr txBox="1">
          <a:spLocks noChangeArrowheads="1"/>
        </xdr:cNvSpPr>
      </xdr:nvSpPr>
      <xdr:spPr bwMode="auto">
        <a:xfrm>
          <a:off x="3143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4FC7A269-8E09-F5ED-4810-CB29FA2981F0}"/>
            </a:ext>
          </a:extLst>
        </xdr:cNvPr>
        <xdr:cNvSpPr txBox="1">
          <a:spLocks noChangeArrowheads="1"/>
        </xdr:cNvSpPr>
      </xdr:nvSpPr>
      <xdr:spPr bwMode="auto">
        <a:xfrm>
          <a:off x="97536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D0FC4EC0-0DDB-EDAE-CBB5-3EE117E1127D}"/>
            </a:ext>
          </a:extLst>
        </xdr:cNvPr>
        <xdr:cNvSpPr txBox="1">
          <a:spLocks noChangeArrowheads="1"/>
        </xdr:cNvSpPr>
      </xdr:nvSpPr>
      <xdr:spPr bwMode="auto">
        <a:xfrm>
          <a:off x="3143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7" name="Text Box 9">
          <a:extLst>
            <a:ext uri="{FF2B5EF4-FFF2-40B4-BE49-F238E27FC236}">
              <a16:creationId xmlns:a16="http://schemas.microsoft.com/office/drawing/2014/main" id="{33C5ED33-EFD3-22DD-DF48-992BB92AF056}"/>
            </a:ext>
          </a:extLst>
        </xdr:cNvPr>
        <xdr:cNvSpPr txBox="1">
          <a:spLocks noChangeArrowheads="1"/>
        </xdr:cNvSpPr>
      </xdr:nvSpPr>
      <xdr:spPr bwMode="auto">
        <a:xfrm>
          <a:off x="975360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2EA4EAF-D7C8-6A61-5EE2-C907A5DE4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B2B5875-53D0-C4B6-FB97-58A174D66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2588B88A-A199-38E7-9078-9080867C4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3445E9B-DE9E-0F53-6057-872AF0226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2EC03277-6C6F-C118-AB90-F7302893F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6F41DBDC-21E8-3375-7880-A06213735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3FD35B4C-4062-1096-9343-D1CF5FD91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C54F7751-5500-561D-29C4-F20E7734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5FFB935A-A6F2-2777-1CA3-8BE01EEA3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C0CE1EC-AFB5-6CA6-7DFF-CFADAF0E8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7E8EE03F-3D95-B98B-C297-90EA774FC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D413D375-F7E8-01F7-FEFE-43A1C3F0D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A0CBA55C-4598-6970-9233-9ACEEE411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4DAA4914-09EB-7DE0-0B15-A8C50791A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C1676225-01EC-1677-948E-E30C46E44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F120694D-996D-A44E-89AB-EF30ED50B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2192E66D-9758-33F1-4864-09F0486E5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281BE071-D4F7-6691-89AE-7631CBDE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36135668-44F3-B77C-750B-B963DEA44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379697FB-8586-927E-CF80-634A5569F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64B3193A-6FCC-49DC-6D2C-0E95192E5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A826820F-611D-20E5-ADB8-76A9E5CAB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4718448F-96A9-1DD5-E63B-ED3A32DE0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3224EDA6-B0E1-31B5-BAB8-C53EDE431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62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54700957-7784-C104-1A81-508519194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914CAD57-A320-64A6-0E54-2EECE86C9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63</xdr:row>
      <xdr:rowOff>28575</xdr:rowOff>
    </xdr:from>
    <xdr:to>
      <xdr:col>0</xdr:col>
      <xdr:colOff>0</xdr:colOff>
      <xdr:row>80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C6C90437-1CD6-5D17-78D6-588B868D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B421E042-4C4F-E9F4-B15A-C9119EEB1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340D72DF-02E3-355D-9857-5E15B2EC4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35AB8D27-44A4-6D29-B391-F58C9645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278CEF94-7C3F-3D67-723B-F591F324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BA671D1B-A21F-412E-D5E0-7CEB090CA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5CDA6F5C-9C86-8D50-D6A1-0C68F70B4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9E1E8C42-66D0-F6F7-52E3-5F49C5B5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843BF545-BB34-13A2-34C7-C0ACF3B8D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29E32847-4FC1-CD1A-52AA-F8AC8F706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E6E91585-711D-389D-6287-143216A3A121}"/>
            </a:ext>
          </a:extLst>
        </xdr:cNvPr>
        <xdr:cNvSpPr txBox="1">
          <a:spLocks noChangeArrowheads="1"/>
        </xdr:cNvSpPr>
      </xdr:nvSpPr>
      <xdr:spPr bwMode="auto">
        <a:xfrm>
          <a:off x="3143250" y="54673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zoomScale="75" workbookViewId="0"/>
  </sheetViews>
  <sheetFormatPr defaultRowHeight="12.75" x14ac:dyDescent="0.2"/>
  <cols>
    <col min="1" max="1" width="30.42578125" style="44" bestFit="1" customWidth="1"/>
    <col min="2" max="2" width="11" style="44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4" t="s">
        <v>0</v>
      </c>
      <c r="B1" s="45">
        <f ca="1">TODAY()</f>
        <v>37050</v>
      </c>
      <c r="G1" s="2" t="s">
        <v>0</v>
      </c>
      <c r="H1" s="3">
        <f ca="1">TODAY()</f>
        <v>37050</v>
      </c>
    </row>
    <row r="2" spans="1:12" ht="13.5" thickBot="1" x14ac:dyDescent="0.25">
      <c r="A2" s="44" t="s">
        <v>10</v>
      </c>
      <c r="B2" s="45">
        <f ca="1">TODAY()+2</f>
        <v>37052</v>
      </c>
      <c r="G2" s="2" t="s">
        <v>10</v>
      </c>
      <c r="H2" s="3">
        <f ca="1">TODAY()+3</f>
        <v>37053</v>
      </c>
    </row>
    <row r="3" spans="1:12" ht="25.5" customHeight="1" thickBot="1" x14ac:dyDescent="0.25">
      <c r="B3" s="46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5" thickBot="1" x14ac:dyDescent="0.25">
      <c r="A4" s="2" t="s">
        <v>14</v>
      </c>
      <c r="B4" s="16">
        <v>79</v>
      </c>
      <c r="C4" s="17">
        <v>58</v>
      </c>
      <c r="D4" s="18">
        <f>AVERAGE(B4,C4)</f>
        <v>68.5</v>
      </c>
      <c r="G4" s="2" t="s">
        <v>14</v>
      </c>
      <c r="H4" s="16">
        <v>80</v>
      </c>
      <c r="I4" s="17">
        <v>62</v>
      </c>
      <c r="J4" s="18">
        <f>AVERAGE(H4,I4)</f>
        <v>71</v>
      </c>
    </row>
    <row r="5" spans="1:12" x14ac:dyDescent="0.2">
      <c r="A5" s="19"/>
      <c r="B5" s="20"/>
      <c r="C5" s="1" t="s">
        <v>16</v>
      </c>
      <c r="D5" s="19"/>
      <c r="E5" s="20"/>
      <c r="F5" s="1" t="s">
        <v>16</v>
      </c>
      <c r="G5" s="19"/>
      <c r="H5" s="20"/>
      <c r="I5" s="1" t="s">
        <v>16</v>
      </c>
      <c r="J5" s="19"/>
      <c r="K5" s="20"/>
      <c r="L5" s="1" t="s">
        <v>16</v>
      </c>
    </row>
    <row r="6" spans="1:12" x14ac:dyDescent="0.2">
      <c r="A6" s="25" t="s">
        <v>19</v>
      </c>
      <c r="B6" s="26">
        <v>-200000</v>
      </c>
      <c r="C6" s="12">
        <v>-208000</v>
      </c>
      <c r="D6" s="25" t="s">
        <v>20</v>
      </c>
      <c r="E6" s="26">
        <v>-37000</v>
      </c>
      <c r="F6" s="12">
        <v>-39000</v>
      </c>
      <c r="G6" s="25" t="s">
        <v>19</v>
      </c>
      <c r="H6" s="26">
        <v>-230000</v>
      </c>
      <c r="I6" s="12">
        <v>-225000</v>
      </c>
      <c r="J6" s="25" t="s">
        <v>20</v>
      </c>
      <c r="K6" s="26">
        <v>-40000</v>
      </c>
      <c r="L6" s="12">
        <v>-43000</v>
      </c>
    </row>
    <row r="7" spans="1:12" x14ac:dyDescent="0.2">
      <c r="A7" s="25" t="s">
        <v>54</v>
      </c>
      <c r="B7" s="26"/>
      <c r="D7" s="25" t="s">
        <v>23</v>
      </c>
      <c r="E7" s="26">
        <v>0</v>
      </c>
      <c r="G7" s="25" t="s">
        <v>54</v>
      </c>
      <c r="H7" s="26"/>
      <c r="J7" s="25" t="s">
        <v>23</v>
      </c>
      <c r="K7" s="26">
        <v>0</v>
      </c>
    </row>
    <row r="8" spans="1:12" x14ac:dyDescent="0.2">
      <c r="A8" s="25" t="s">
        <v>58</v>
      </c>
      <c r="B8" s="26">
        <v>0</v>
      </c>
      <c r="D8" s="25" t="s">
        <v>24</v>
      </c>
      <c r="E8" s="26"/>
      <c r="G8" s="25" t="s">
        <v>58</v>
      </c>
      <c r="H8" s="26">
        <v>0</v>
      </c>
      <c r="J8" s="25" t="s">
        <v>24</v>
      </c>
      <c r="K8" s="26"/>
    </row>
    <row r="9" spans="1:12" x14ac:dyDescent="0.2">
      <c r="A9" s="25" t="s">
        <v>63</v>
      </c>
      <c r="B9" s="26">
        <v>-70000</v>
      </c>
      <c r="D9" s="25" t="s">
        <v>26</v>
      </c>
      <c r="E9" s="26">
        <v>-5000</v>
      </c>
      <c r="G9" s="25" t="s">
        <v>63</v>
      </c>
      <c r="H9" s="26">
        <v>-70000</v>
      </c>
      <c r="J9" s="25" t="s">
        <v>26</v>
      </c>
      <c r="K9" s="26">
        <v>-5000</v>
      </c>
    </row>
    <row r="10" spans="1:12" x14ac:dyDescent="0.2">
      <c r="A10" s="42" t="s">
        <v>59</v>
      </c>
      <c r="B10" s="26">
        <v>-18000</v>
      </c>
      <c r="C10" s="14" t="s">
        <v>15</v>
      </c>
      <c r="D10" s="25" t="s">
        <v>49</v>
      </c>
      <c r="E10" s="26">
        <v>-8340</v>
      </c>
      <c r="G10" s="42" t="s">
        <v>59</v>
      </c>
      <c r="H10" s="26">
        <v>-18000</v>
      </c>
      <c r="I10" s="14" t="s">
        <v>15</v>
      </c>
      <c r="J10" s="25" t="s">
        <v>49</v>
      </c>
      <c r="K10" s="26">
        <v>-8340</v>
      </c>
    </row>
    <row r="11" spans="1:12" x14ac:dyDescent="0.2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25" t="s">
        <v>22</v>
      </c>
      <c r="H11" s="26">
        <v>0</v>
      </c>
      <c r="I11" s="14"/>
      <c r="J11" s="25" t="s">
        <v>28</v>
      </c>
      <c r="K11" s="26">
        <v>-20000</v>
      </c>
    </row>
    <row r="12" spans="1:12" x14ac:dyDescent="0.2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25" t="s">
        <v>26</v>
      </c>
      <c r="H12" s="26">
        <f>-86993-43007</f>
        <v>-130000</v>
      </c>
      <c r="I12" s="14"/>
      <c r="J12" s="42" t="s">
        <v>51</v>
      </c>
      <c r="K12" s="40">
        <v>0</v>
      </c>
    </row>
    <row r="13" spans="1:12" ht="13.5" thickBot="1" x14ac:dyDescent="0.25">
      <c r="A13" s="25" t="s">
        <v>57</v>
      </c>
      <c r="B13" s="26">
        <v>0</v>
      </c>
      <c r="C13" s="1"/>
      <c r="D13" s="25" t="s">
        <v>29</v>
      </c>
      <c r="E13" s="26">
        <v>-7264</v>
      </c>
      <c r="G13" s="25" t="s">
        <v>57</v>
      </c>
      <c r="H13" s="26">
        <v>0</v>
      </c>
      <c r="I13" s="1"/>
      <c r="J13" s="25" t="s">
        <v>29</v>
      </c>
      <c r="K13" s="26">
        <v>-4264</v>
      </c>
    </row>
    <row r="14" spans="1:12" ht="13.5" thickBot="1" x14ac:dyDescent="0.25">
      <c r="A14" s="25" t="s">
        <v>17</v>
      </c>
      <c r="B14" s="26">
        <v>-10000</v>
      </c>
      <c r="C14" s="14"/>
      <c r="D14" s="33" t="s">
        <v>30</v>
      </c>
      <c r="E14" s="34">
        <f>SUM(E6:E13)</f>
        <v>-77604</v>
      </c>
      <c r="G14" s="25" t="s">
        <v>17</v>
      </c>
      <c r="H14" s="26">
        <v>-10000</v>
      </c>
      <c r="I14" s="14"/>
      <c r="J14" s="33" t="s">
        <v>30</v>
      </c>
      <c r="K14" s="34">
        <f>SUM(K6:K13)</f>
        <v>-77604</v>
      </c>
    </row>
    <row r="15" spans="1:12" x14ac:dyDescent="0.2">
      <c r="A15" s="25" t="s">
        <v>70</v>
      </c>
      <c r="B15" s="26">
        <v>0</v>
      </c>
      <c r="C15" s="14"/>
      <c r="D15" s="25"/>
      <c r="E15" s="26"/>
      <c r="F15" s="14">
        <f>+E14+E29</f>
        <v>0</v>
      </c>
      <c r="G15" s="25" t="s">
        <v>70</v>
      </c>
      <c r="H15" s="26">
        <v>0</v>
      </c>
      <c r="I15" s="14"/>
      <c r="J15" s="25"/>
      <c r="K15" s="26"/>
      <c r="L15" s="14">
        <f>+K14+K29</f>
        <v>0</v>
      </c>
    </row>
    <row r="16" spans="1:12" x14ac:dyDescent="0.2">
      <c r="A16" s="25" t="s">
        <v>24</v>
      </c>
      <c r="B16" s="26"/>
      <c r="C16" s="14"/>
      <c r="D16" s="25" t="s">
        <v>35</v>
      </c>
      <c r="E16" s="26">
        <v>14300</v>
      </c>
      <c r="G16" s="25" t="s">
        <v>24</v>
      </c>
      <c r="H16" s="26"/>
      <c r="I16" s="14"/>
      <c r="J16" s="25" t="s">
        <v>35</v>
      </c>
      <c r="K16" s="26">
        <v>14300</v>
      </c>
    </row>
    <row r="17" spans="1:12" x14ac:dyDescent="0.2">
      <c r="A17" s="25" t="s">
        <v>56</v>
      </c>
      <c r="B17" s="26">
        <v>0</v>
      </c>
      <c r="C17" s="14"/>
      <c r="D17" s="25" t="s">
        <v>36</v>
      </c>
      <c r="E17" s="26">
        <v>10000</v>
      </c>
      <c r="G17" s="25" t="s">
        <v>56</v>
      </c>
      <c r="H17" s="26">
        <v>0</v>
      </c>
      <c r="I17" s="14"/>
      <c r="J17" s="25" t="s">
        <v>36</v>
      </c>
      <c r="K17" s="26">
        <v>10000</v>
      </c>
    </row>
    <row r="18" spans="1:12" x14ac:dyDescent="0.2">
      <c r="A18" s="25" t="s">
        <v>29</v>
      </c>
      <c r="B18" s="40">
        <v>0</v>
      </c>
      <c r="D18" s="25" t="s">
        <v>37</v>
      </c>
      <c r="E18" s="26">
        <v>25265</v>
      </c>
      <c r="F18" s="14" t="s">
        <v>15</v>
      </c>
      <c r="G18" s="25" t="s">
        <v>29</v>
      </c>
      <c r="H18" s="40">
        <v>0</v>
      </c>
      <c r="J18" s="25" t="s">
        <v>37</v>
      </c>
      <c r="K18" s="26">
        <v>25265</v>
      </c>
      <c r="L18" s="14" t="s">
        <v>15</v>
      </c>
    </row>
    <row r="19" spans="1:12" x14ac:dyDescent="0.2">
      <c r="A19" s="25" t="s">
        <v>31</v>
      </c>
      <c r="B19" s="26">
        <v>0</v>
      </c>
      <c r="C19" s="41"/>
      <c r="D19" s="25" t="s">
        <v>38</v>
      </c>
      <c r="E19" s="26">
        <v>16754</v>
      </c>
      <c r="G19" s="25" t="s">
        <v>31</v>
      </c>
      <c r="H19" s="26">
        <v>0</v>
      </c>
      <c r="I19" s="41"/>
      <c r="J19" s="25" t="s">
        <v>38</v>
      </c>
      <c r="K19" s="26">
        <v>16754</v>
      </c>
    </row>
    <row r="20" spans="1:12" x14ac:dyDescent="0.2">
      <c r="A20" s="25" t="s">
        <v>27</v>
      </c>
      <c r="B20" s="26">
        <v>-56038</v>
      </c>
      <c r="C20" s="14"/>
      <c r="D20" s="25" t="s">
        <v>43</v>
      </c>
      <c r="E20" s="26">
        <v>0</v>
      </c>
      <c r="G20" s="25" t="s">
        <v>27</v>
      </c>
      <c r="H20" s="26">
        <v>-56038</v>
      </c>
      <c r="I20" s="14"/>
      <c r="J20" s="25" t="s">
        <v>43</v>
      </c>
      <c r="K20" s="26">
        <v>0</v>
      </c>
    </row>
    <row r="21" spans="1:12" x14ac:dyDescent="0.2">
      <c r="A21" s="25" t="s">
        <v>47</v>
      </c>
      <c r="B21" s="26">
        <v>0</v>
      </c>
      <c r="C21" s="14"/>
      <c r="D21" s="25" t="s">
        <v>55</v>
      </c>
      <c r="E21" s="26">
        <v>4340</v>
      </c>
      <c r="G21" s="25" t="s">
        <v>47</v>
      </c>
      <c r="H21" s="26">
        <v>0</v>
      </c>
      <c r="I21" s="14"/>
      <c r="J21" s="25" t="s">
        <v>55</v>
      </c>
      <c r="K21" s="26">
        <v>4340</v>
      </c>
    </row>
    <row r="22" spans="1:12" x14ac:dyDescent="0.2">
      <c r="A22" s="25" t="s">
        <v>48</v>
      </c>
      <c r="B22" s="26">
        <v>0</v>
      </c>
      <c r="D22" s="25" t="s">
        <v>64</v>
      </c>
      <c r="E22" s="26">
        <v>6945</v>
      </c>
      <c r="G22" s="25" t="s">
        <v>48</v>
      </c>
      <c r="H22" s="26">
        <v>0</v>
      </c>
      <c r="J22" s="25" t="s">
        <v>64</v>
      </c>
      <c r="K22" s="26">
        <v>6945</v>
      </c>
    </row>
    <row r="23" spans="1:12" x14ac:dyDescent="0.2">
      <c r="A23" s="25" t="s">
        <v>32</v>
      </c>
      <c r="B23" s="26">
        <v>-29198</v>
      </c>
      <c r="C23" s="14"/>
      <c r="D23" s="25" t="s">
        <v>56</v>
      </c>
      <c r="E23" s="40">
        <v>0</v>
      </c>
      <c r="F23" s="14"/>
      <c r="G23" s="25" t="s">
        <v>32</v>
      </c>
      <c r="H23" s="26">
        <v>-29198</v>
      </c>
      <c r="I23" s="14"/>
      <c r="J23" s="25" t="s">
        <v>56</v>
      </c>
      <c r="K23" s="40">
        <v>0</v>
      </c>
      <c r="L23" s="14"/>
    </row>
    <row r="24" spans="1:12" x14ac:dyDescent="0.2">
      <c r="A24" s="25" t="s">
        <v>26</v>
      </c>
      <c r="B24" s="40">
        <v>0</v>
      </c>
      <c r="C24" s="14"/>
      <c r="D24" s="25" t="s">
        <v>29</v>
      </c>
      <c r="E24" s="40">
        <v>0</v>
      </c>
      <c r="F24" s="14"/>
      <c r="G24" s="25" t="s">
        <v>26</v>
      </c>
      <c r="H24" s="40">
        <v>0</v>
      </c>
      <c r="I24" s="14"/>
      <c r="J24" s="25" t="s">
        <v>29</v>
      </c>
      <c r="K24" s="40">
        <v>0</v>
      </c>
      <c r="L24" s="14"/>
    </row>
    <row r="25" spans="1:12" x14ac:dyDescent="0.2">
      <c r="A25" s="25" t="s">
        <v>62</v>
      </c>
      <c r="B25" s="40">
        <v>0</v>
      </c>
      <c r="D25" s="25" t="s">
        <v>26</v>
      </c>
      <c r="E25" s="40">
        <v>0</v>
      </c>
      <c r="G25" s="25" t="s">
        <v>62</v>
      </c>
      <c r="H25" s="40">
        <v>0</v>
      </c>
      <c r="J25" s="25" t="s">
        <v>26</v>
      </c>
      <c r="K25" s="40">
        <v>0</v>
      </c>
    </row>
    <row r="26" spans="1:12" x14ac:dyDescent="0.2">
      <c r="A26" s="25" t="s">
        <v>33</v>
      </c>
      <c r="B26" s="26">
        <v>2600</v>
      </c>
      <c r="D26" s="25" t="s">
        <v>51</v>
      </c>
      <c r="E26" s="40">
        <v>0</v>
      </c>
      <c r="G26" s="25" t="s">
        <v>33</v>
      </c>
      <c r="H26" s="26">
        <v>0</v>
      </c>
      <c r="J26" s="25" t="s">
        <v>51</v>
      </c>
      <c r="K26" s="40">
        <v>0</v>
      </c>
    </row>
    <row r="27" spans="1:12" x14ac:dyDescent="0.2">
      <c r="A27" s="25" t="s">
        <v>34</v>
      </c>
      <c r="B27" s="26">
        <v>0</v>
      </c>
      <c r="C27" s="14"/>
      <c r="D27" s="25" t="s">
        <v>53</v>
      </c>
      <c r="E27" s="40">
        <v>0</v>
      </c>
      <c r="G27" s="25" t="s">
        <v>34</v>
      </c>
      <c r="H27" s="26">
        <v>0</v>
      </c>
      <c r="I27" s="14"/>
      <c r="J27" s="25" t="s">
        <v>53</v>
      </c>
      <c r="K27" s="40">
        <v>0</v>
      </c>
    </row>
    <row r="28" spans="1:12" ht="13.5" thickBot="1" x14ac:dyDescent="0.25">
      <c r="A28" s="25" t="s">
        <v>61</v>
      </c>
      <c r="B28" s="26">
        <v>-10597</v>
      </c>
      <c r="C28" s="14">
        <f>SUM(B29,B59)</f>
        <v>0</v>
      </c>
      <c r="D28" s="25" t="s">
        <v>39</v>
      </c>
      <c r="E28" s="26">
        <v>0</v>
      </c>
      <c r="G28" s="25" t="s">
        <v>61</v>
      </c>
      <c r="H28" s="26">
        <v>0</v>
      </c>
      <c r="I28" s="14">
        <f>SUM(H29,H59)</f>
        <v>0</v>
      </c>
      <c r="J28" s="25" t="s">
        <v>39</v>
      </c>
      <c r="K28" s="26">
        <v>0</v>
      </c>
    </row>
    <row r="29" spans="1:12" ht="13.5" thickBot="1" x14ac:dyDescent="0.25">
      <c r="A29" s="33" t="s">
        <v>30</v>
      </c>
      <c r="B29" s="34">
        <f>SUM(B6:B28)</f>
        <v>-521233</v>
      </c>
      <c r="C29" s="14"/>
      <c r="D29" s="33" t="s">
        <v>40</v>
      </c>
      <c r="E29" s="34">
        <f>SUM(E16:E28)</f>
        <v>77604</v>
      </c>
      <c r="G29" s="33" t="s">
        <v>30</v>
      </c>
      <c r="H29" s="34">
        <f>SUM(H6:H28)</f>
        <v>-543236</v>
      </c>
      <c r="I29" s="14"/>
      <c r="J29" s="33" t="s">
        <v>40</v>
      </c>
      <c r="K29" s="34">
        <f>SUM(K16:K28)</f>
        <v>77604</v>
      </c>
    </row>
    <row r="30" spans="1:12" ht="13.5" thickBot="1" x14ac:dyDescent="0.25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">
      <c r="A31" s="25" t="s">
        <v>35</v>
      </c>
      <c r="B31" s="40">
        <v>66123</v>
      </c>
      <c r="C31" s="14"/>
      <c r="E31" s="12"/>
      <c r="G31" s="25" t="s">
        <v>35</v>
      </c>
      <c r="H31" s="40">
        <v>66123</v>
      </c>
      <c r="I31" s="14"/>
      <c r="K31" s="12"/>
    </row>
    <row r="32" spans="1:12" x14ac:dyDescent="0.2">
      <c r="A32" s="25" t="s">
        <v>36</v>
      </c>
      <c r="B32" s="40">
        <v>125000</v>
      </c>
      <c r="C32" s="14"/>
      <c r="E32" s="12"/>
      <c r="G32" s="25" t="s">
        <v>36</v>
      </c>
      <c r="H32" s="40">
        <v>125000</v>
      </c>
      <c r="I32" s="14"/>
      <c r="K32" s="12"/>
    </row>
    <row r="33" spans="1:11" x14ac:dyDescent="0.2">
      <c r="A33" s="25" t="s">
        <v>37</v>
      </c>
      <c r="B33" s="40">
        <v>0</v>
      </c>
      <c r="C33" s="14"/>
      <c r="D33" s="52"/>
      <c r="G33" s="25" t="s">
        <v>37</v>
      </c>
      <c r="H33" s="40">
        <v>0</v>
      </c>
      <c r="I33" s="14"/>
      <c r="J33" s="52"/>
    </row>
    <row r="34" spans="1:11" x14ac:dyDescent="0.2">
      <c r="A34" s="25" t="s">
        <v>38</v>
      </c>
      <c r="B34" s="40">
        <v>146856</v>
      </c>
      <c r="C34" s="14"/>
      <c r="G34" s="25" t="s">
        <v>38</v>
      </c>
      <c r="H34" s="40">
        <v>146856</v>
      </c>
      <c r="I34" s="14"/>
    </row>
    <row r="35" spans="1:11" x14ac:dyDescent="0.2">
      <c r="A35" s="25" t="s">
        <v>68</v>
      </c>
      <c r="B35" s="40">
        <v>29198</v>
      </c>
      <c r="G35" s="25" t="s">
        <v>68</v>
      </c>
      <c r="H35" s="40">
        <v>29198</v>
      </c>
    </row>
    <row r="36" spans="1:11" x14ac:dyDescent="0.2">
      <c r="A36" s="25" t="s">
        <v>75</v>
      </c>
      <c r="B36" s="40">
        <v>0</v>
      </c>
      <c r="G36" s="25" t="s">
        <v>75</v>
      </c>
      <c r="H36" s="40">
        <v>0</v>
      </c>
    </row>
    <row r="37" spans="1:11" x14ac:dyDescent="0.2">
      <c r="A37" s="25" t="s">
        <v>65</v>
      </c>
      <c r="B37" s="40">
        <v>0</v>
      </c>
      <c r="D37" s="51"/>
      <c r="G37" s="25" t="s">
        <v>65</v>
      </c>
      <c r="H37" s="40">
        <v>0</v>
      </c>
      <c r="J37" s="51"/>
    </row>
    <row r="38" spans="1:11" x14ac:dyDescent="0.2">
      <c r="A38" s="25" t="s">
        <v>52</v>
      </c>
      <c r="B38" s="40">
        <v>0</v>
      </c>
      <c r="D38" s="50"/>
      <c r="E38" s="14"/>
      <c r="G38" s="25" t="s">
        <v>52</v>
      </c>
      <c r="H38" s="40">
        <v>0</v>
      </c>
      <c r="J38" s="50"/>
      <c r="K38" s="14"/>
    </row>
    <row r="39" spans="1:11" x14ac:dyDescent="0.2">
      <c r="A39" s="25" t="s">
        <v>53</v>
      </c>
      <c r="B39" s="40">
        <v>11000</v>
      </c>
      <c r="G39" s="25" t="s">
        <v>53</v>
      </c>
      <c r="H39" s="40">
        <v>11000</v>
      </c>
    </row>
    <row r="40" spans="1:11" x14ac:dyDescent="0.2">
      <c r="A40" s="25" t="s">
        <v>17</v>
      </c>
      <c r="B40" s="40">
        <v>5000</v>
      </c>
      <c r="G40" s="25" t="s">
        <v>17</v>
      </c>
      <c r="H40" s="40">
        <v>5000</v>
      </c>
    </row>
    <row r="41" spans="1:11" x14ac:dyDescent="0.2">
      <c r="A41" s="25" t="s">
        <v>70</v>
      </c>
      <c r="B41" s="40">
        <v>0</v>
      </c>
      <c r="G41" s="25" t="s">
        <v>70</v>
      </c>
      <c r="H41" s="40">
        <v>0</v>
      </c>
    </row>
    <row r="42" spans="1:11" x14ac:dyDescent="0.2">
      <c r="A42" s="25" t="s">
        <v>22</v>
      </c>
      <c r="B42" s="48"/>
      <c r="G42" s="25" t="s">
        <v>22</v>
      </c>
      <c r="H42" s="48"/>
    </row>
    <row r="43" spans="1:11" x14ac:dyDescent="0.2">
      <c r="A43" s="25" t="s">
        <v>60</v>
      </c>
      <c r="B43" s="40">
        <v>0</v>
      </c>
      <c r="E43" s="12"/>
      <c r="G43" s="25" t="s">
        <v>60</v>
      </c>
      <c r="H43" s="40">
        <v>0</v>
      </c>
      <c r="K43" s="12"/>
    </row>
    <row r="44" spans="1:11" x14ac:dyDescent="0.2">
      <c r="A44" s="25" t="s">
        <v>26</v>
      </c>
      <c r="B44" s="40">
        <v>43007</v>
      </c>
      <c r="C44" s="14"/>
      <c r="E44" s="12"/>
      <c r="G44" s="25" t="s">
        <v>26</v>
      </c>
      <c r="H44" s="40">
        <v>43007</v>
      </c>
      <c r="I44" s="14"/>
      <c r="K44" s="12"/>
    </row>
    <row r="45" spans="1:11" x14ac:dyDescent="0.2">
      <c r="A45" s="25" t="s">
        <v>41</v>
      </c>
      <c r="B45" s="40">
        <v>15000</v>
      </c>
      <c r="E45" s="12"/>
      <c r="G45" s="25" t="s">
        <v>41</v>
      </c>
      <c r="H45" s="40">
        <v>15000</v>
      </c>
      <c r="K45" s="12"/>
    </row>
    <row r="46" spans="1:11" x14ac:dyDescent="0.2">
      <c r="A46" s="25" t="s">
        <v>42</v>
      </c>
      <c r="B46" s="40">
        <v>1000</v>
      </c>
      <c r="C46" s="14"/>
      <c r="E46" s="12"/>
      <c r="G46" s="25" t="s">
        <v>42</v>
      </c>
      <c r="H46" s="40">
        <v>1000</v>
      </c>
      <c r="I46" s="14"/>
      <c r="K46" s="12"/>
    </row>
    <row r="47" spans="1:11" x14ac:dyDescent="0.2">
      <c r="A47" s="25" t="s">
        <v>43</v>
      </c>
      <c r="B47" s="40"/>
      <c r="G47" s="25" t="s">
        <v>43</v>
      </c>
      <c r="H47" s="40"/>
    </row>
    <row r="48" spans="1:11" x14ac:dyDescent="0.2">
      <c r="A48" s="25" t="s">
        <v>56</v>
      </c>
      <c r="B48" s="40">
        <v>0</v>
      </c>
      <c r="E48" s="12"/>
      <c r="G48" s="25" t="s">
        <v>56</v>
      </c>
      <c r="H48" s="40">
        <v>0</v>
      </c>
      <c r="K48" s="12"/>
    </row>
    <row r="49" spans="1:11" x14ac:dyDescent="0.2">
      <c r="A49" s="25" t="s">
        <v>29</v>
      </c>
      <c r="B49" s="40">
        <v>0</v>
      </c>
      <c r="C49" s="14" t="s">
        <v>15</v>
      </c>
      <c r="E49" s="12"/>
      <c r="G49" s="25" t="s">
        <v>29</v>
      </c>
      <c r="H49" s="40">
        <v>22003</v>
      </c>
      <c r="I49" s="14" t="s">
        <v>15</v>
      </c>
      <c r="K49" s="12"/>
    </row>
    <row r="50" spans="1:11" x14ac:dyDescent="0.2">
      <c r="A50" s="25" t="s">
        <v>31</v>
      </c>
      <c r="B50" s="40">
        <v>0</v>
      </c>
      <c r="E50" s="12"/>
      <c r="G50" s="25" t="s">
        <v>31</v>
      </c>
      <c r="H50" s="40">
        <v>0</v>
      </c>
      <c r="K50" s="12"/>
    </row>
    <row r="51" spans="1:11" x14ac:dyDescent="0.2">
      <c r="A51" s="25" t="s">
        <v>44</v>
      </c>
      <c r="B51" s="40">
        <v>0</v>
      </c>
      <c r="E51" s="12"/>
      <c r="G51" s="25" t="s">
        <v>44</v>
      </c>
      <c r="H51" s="40">
        <v>0</v>
      </c>
      <c r="K51" s="12"/>
    </row>
    <row r="52" spans="1:11" x14ac:dyDescent="0.2">
      <c r="A52" s="25" t="s">
        <v>45</v>
      </c>
      <c r="B52" s="40">
        <v>0</v>
      </c>
      <c r="C52" s="14"/>
      <c r="E52" s="12"/>
      <c r="G52" s="25" t="s">
        <v>45</v>
      </c>
      <c r="H52" s="40">
        <v>0</v>
      </c>
      <c r="I52" s="14"/>
      <c r="K52" s="12"/>
    </row>
    <row r="53" spans="1:11" x14ac:dyDescent="0.2">
      <c r="A53" s="25" t="s">
        <v>46</v>
      </c>
      <c r="B53" s="40">
        <v>0</v>
      </c>
      <c r="E53" s="12"/>
      <c r="G53" s="25" t="s">
        <v>46</v>
      </c>
      <c r="H53" s="40">
        <v>0</v>
      </c>
      <c r="K53" s="12"/>
    </row>
    <row r="54" spans="1:11" x14ac:dyDescent="0.2">
      <c r="A54" s="25" t="s">
        <v>48</v>
      </c>
      <c r="B54" s="40">
        <v>1000</v>
      </c>
      <c r="C54" s="14"/>
      <c r="E54" s="12"/>
      <c r="G54" s="25" t="s">
        <v>48</v>
      </c>
      <c r="H54" s="40">
        <v>1000</v>
      </c>
      <c r="I54" s="14"/>
      <c r="K54" s="12"/>
    </row>
    <row r="55" spans="1:11" x14ac:dyDescent="0.2">
      <c r="A55" s="25" t="s">
        <v>66</v>
      </c>
      <c r="B55" s="40">
        <v>35000</v>
      </c>
      <c r="C55" s="14"/>
      <c r="E55" s="12"/>
      <c r="G55" s="25" t="s">
        <v>66</v>
      </c>
      <c r="H55" s="40">
        <v>35000</v>
      </c>
      <c r="I55" s="14"/>
      <c r="K55" s="12"/>
    </row>
    <row r="56" spans="1:11" x14ac:dyDescent="0.2">
      <c r="A56" s="25" t="s">
        <v>67</v>
      </c>
      <c r="B56" s="40">
        <v>42049</v>
      </c>
      <c r="C56" s="14"/>
      <c r="E56" s="12"/>
      <c r="G56" s="25" t="s">
        <v>67</v>
      </c>
      <c r="H56" s="40">
        <v>42049</v>
      </c>
      <c r="I56" s="14"/>
      <c r="K56" s="12"/>
    </row>
    <row r="57" spans="1:11" x14ac:dyDescent="0.2">
      <c r="A57" s="25" t="s">
        <v>74</v>
      </c>
      <c r="B57" s="40">
        <v>1000</v>
      </c>
      <c r="C57" s="14"/>
      <c r="E57" s="12"/>
      <c r="G57" s="25" t="s">
        <v>74</v>
      </c>
      <c r="H57" s="40">
        <v>1000</v>
      </c>
      <c r="I57" s="14"/>
      <c r="K57" s="12"/>
    </row>
    <row r="58" spans="1:11" ht="13.5" thickBot="1" x14ac:dyDescent="0.25">
      <c r="A58" s="25" t="s">
        <v>39</v>
      </c>
      <c r="B58" s="40">
        <v>0</v>
      </c>
      <c r="C58" s="14"/>
      <c r="G58" s="25" t="s">
        <v>39</v>
      </c>
      <c r="H58" s="40">
        <v>0</v>
      </c>
      <c r="I58" s="14"/>
    </row>
    <row r="59" spans="1:11" ht="13.5" thickBot="1" x14ac:dyDescent="0.25">
      <c r="A59" s="33" t="s">
        <v>40</v>
      </c>
      <c r="B59" s="34">
        <f>SUM(B31:B58)</f>
        <v>521233</v>
      </c>
      <c r="C59" s="14"/>
      <c r="E59" s="12"/>
      <c r="G59" s="33" t="s">
        <v>40</v>
      </c>
      <c r="H59" s="34">
        <f>SUM(H31:H58)</f>
        <v>543236</v>
      </c>
      <c r="I59" s="14"/>
      <c r="K59" s="12"/>
    </row>
    <row r="60" spans="1:11" ht="13.5" thickBot="1" x14ac:dyDescent="0.25">
      <c r="A60" s="30"/>
      <c r="B60" s="36"/>
      <c r="G60" s="30"/>
      <c r="H60" s="36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1"/>
  <sheetViews>
    <sheetView tabSelected="1" zoomScale="75" workbookViewId="0"/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2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8.1406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37050</v>
      </c>
      <c r="F1" s="4" t="s">
        <v>1</v>
      </c>
      <c r="G1" s="5">
        <v>215000</v>
      </c>
      <c r="H1" s="6"/>
      <c r="I1" s="7" t="s">
        <v>2</v>
      </c>
      <c r="J1" s="8">
        <v>39000</v>
      </c>
      <c r="O1" s="43" t="s">
        <v>3</v>
      </c>
      <c r="P1" s="11">
        <f ca="1">TODAY()+2</f>
        <v>37052</v>
      </c>
      <c r="Q1" s="12">
        <v>200000</v>
      </c>
      <c r="S1" s="43" t="s">
        <v>4</v>
      </c>
      <c r="T1" s="11">
        <f ca="1">TODAY()+2</f>
        <v>37052</v>
      </c>
      <c r="U1" s="12">
        <v>37000</v>
      </c>
      <c r="X1" s="10" t="s">
        <v>5</v>
      </c>
      <c r="Y1" s="10" t="s">
        <v>50</v>
      </c>
      <c r="Z1" s="10" t="s">
        <v>6</v>
      </c>
      <c r="AA1" s="10"/>
      <c r="AB1" s="10" t="s">
        <v>71</v>
      </c>
      <c r="AC1" s="10" t="s">
        <v>72</v>
      </c>
      <c r="AD1" s="10" t="s">
        <v>73</v>
      </c>
      <c r="AG1" s="10" t="s">
        <v>7</v>
      </c>
      <c r="AH1" s="10" t="s">
        <v>8</v>
      </c>
      <c r="AK1" s="1" t="s">
        <v>9</v>
      </c>
    </row>
    <row r="2" spans="1:39" ht="13.5" thickBot="1" x14ac:dyDescent="0.25">
      <c r="A2" s="2" t="s">
        <v>10</v>
      </c>
      <c r="B2" s="3">
        <f ca="1">TODAY()+1</f>
        <v>37051</v>
      </c>
      <c r="D2" s="14"/>
      <c r="P2" s="11">
        <f ca="1">TODAY()+3</f>
        <v>37053</v>
      </c>
      <c r="Q2" s="12">
        <v>230000</v>
      </c>
      <c r="T2" s="11">
        <f ca="1">TODAY()+3</f>
        <v>37053</v>
      </c>
      <c r="U2" s="12">
        <v>40000</v>
      </c>
      <c r="W2" s="11">
        <v>37043</v>
      </c>
      <c r="X2" s="14">
        <v>11345</v>
      </c>
      <c r="Y2" s="14">
        <v>4667</v>
      </c>
      <c r="Z2" s="13">
        <f>380985.1012-X2+Y2</f>
        <v>374307.10119999998</v>
      </c>
      <c r="AA2" s="13"/>
      <c r="AB2" s="14">
        <v>9313</v>
      </c>
      <c r="AC2" s="14">
        <v>0</v>
      </c>
      <c r="AD2" s="14">
        <f>-15715-AB2+AC2</f>
        <v>-25028</v>
      </c>
      <c r="AF2" s="11">
        <v>37043</v>
      </c>
      <c r="AG2" s="12">
        <f>300000+61000</f>
        <v>361000</v>
      </c>
      <c r="AH2" s="12">
        <f>276377+50580</f>
        <v>326957</v>
      </c>
      <c r="AI2" s="14"/>
      <c r="AJ2" s="15">
        <f>+AF2</f>
        <v>37043</v>
      </c>
      <c r="AK2" s="12">
        <f>124369+17191</f>
        <v>141560</v>
      </c>
      <c r="AL2" s="12"/>
      <c r="AM2" s="12"/>
    </row>
    <row r="3" spans="1:39" ht="25.5" customHeight="1" thickBot="1" x14ac:dyDescent="0.25">
      <c r="B3" s="1" t="s">
        <v>11</v>
      </c>
      <c r="C3" s="1" t="s">
        <v>12</v>
      </c>
      <c r="D3" s="1" t="s">
        <v>13</v>
      </c>
      <c r="J3" s="21" t="s">
        <v>17</v>
      </c>
      <c r="K3" s="22">
        <f ca="1">TODAY()-1</f>
        <v>37049</v>
      </c>
      <c r="L3" s="23">
        <f ca="1">TODAY()</f>
        <v>37050</v>
      </c>
      <c r="M3" s="24" t="s">
        <v>18</v>
      </c>
      <c r="P3" s="11">
        <f ca="1">TODAY()+4</f>
        <v>37054</v>
      </c>
      <c r="Q3" s="12">
        <v>230000</v>
      </c>
      <c r="T3" s="11">
        <f ca="1">TODAY()+4</f>
        <v>37054</v>
      </c>
      <c r="U3" s="12">
        <v>40000</v>
      </c>
      <c r="W3" s="11">
        <v>37044</v>
      </c>
      <c r="X3" s="14">
        <v>0</v>
      </c>
      <c r="Y3" s="14">
        <v>17167</v>
      </c>
      <c r="Z3" s="13">
        <f>Z2-X3+Y3</f>
        <v>391474.10119999998</v>
      </c>
      <c r="AA3" s="13"/>
      <c r="AB3" s="14">
        <v>6801</v>
      </c>
      <c r="AC3" s="14">
        <v>2500</v>
      </c>
      <c r="AD3" s="14">
        <f>AD2-AB3+AC3</f>
        <v>-29329</v>
      </c>
      <c r="AF3" s="11">
        <v>37044</v>
      </c>
      <c r="AG3" s="12">
        <f>280000+59000</f>
        <v>339000</v>
      </c>
      <c r="AH3" s="12">
        <f>306565+63287</f>
        <v>369852</v>
      </c>
      <c r="AI3" s="14"/>
      <c r="AJ3" s="15">
        <f t="shared" ref="AJ3:AJ15" si="0">+AF3</f>
        <v>37044</v>
      </c>
      <c r="AK3" s="12">
        <f>131287+17237</f>
        <v>148524</v>
      </c>
      <c r="AL3" s="12"/>
      <c r="AM3" s="12"/>
    </row>
    <row r="4" spans="1:39" ht="13.5" thickBot="1" x14ac:dyDescent="0.25">
      <c r="A4" s="2" t="s">
        <v>14</v>
      </c>
      <c r="B4" s="16">
        <v>78</v>
      </c>
      <c r="C4" s="17">
        <v>61</v>
      </c>
      <c r="D4" s="18">
        <f>AVERAGE(B4,C4)</f>
        <v>69.5</v>
      </c>
      <c r="J4" s="25" t="s">
        <v>21</v>
      </c>
      <c r="K4" s="37">
        <v>9900</v>
      </c>
      <c r="L4" s="9">
        <v>10000</v>
      </c>
      <c r="M4" s="28">
        <f>+L4-K4</f>
        <v>100</v>
      </c>
      <c r="Q4" s="12"/>
      <c r="R4" s="11" t="s">
        <v>15</v>
      </c>
      <c r="W4" s="11">
        <v>37045</v>
      </c>
      <c r="X4" s="14">
        <v>0</v>
      </c>
      <c r="Y4" s="14">
        <v>17167</v>
      </c>
      <c r="Z4" s="13">
        <f>Z3-X4+Y4</f>
        <v>408641.10119999998</v>
      </c>
      <c r="AA4" s="13"/>
      <c r="AB4" s="14">
        <v>0</v>
      </c>
      <c r="AC4" s="14">
        <v>2500</v>
      </c>
      <c r="AD4" s="14">
        <f>AD3-AB4+AC4</f>
        <v>-26829</v>
      </c>
      <c r="AF4" s="11">
        <v>37045</v>
      </c>
      <c r="AG4" s="12">
        <f>240000+51000</f>
        <v>291000</v>
      </c>
      <c r="AH4" s="12">
        <f>335296+63787</f>
        <v>399083</v>
      </c>
      <c r="AI4" s="14"/>
      <c r="AJ4" s="15">
        <f t="shared" si="0"/>
        <v>37045</v>
      </c>
      <c r="AK4" s="12">
        <f>131287+17237</f>
        <v>148524</v>
      </c>
      <c r="AL4" s="12"/>
      <c r="AM4" s="12"/>
    </row>
    <row r="5" spans="1:39" x14ac:dyDescent="0.2">
      <c r="A5" s="19"/>
      <c r="B5" s="20"/>
      <c r="C5" s="1" t="s">
        <v>16</v>
      </c>
      <c r="D5" s="19"/>
      <c r="E5" s="20"/>
      <c r="F5" s="1" t="s">
        <v>16</v>
      </c>
      <c r="H5" s="1"/>
      <c r="J5" s="25" t="s">
        <v>69</v>
      </c>
      <c r="K5" s="38">
        <v>1200</v>
      </c>
      <c r="L5" s="9">
        <v>0</v>
      </c>
      <c r="M5" s="29">
        <f>+L5-K5</f>
        <v>-1200</v>
      </c>
      <c r="W5" s="11">
        <v>37046</v>
      </c>
      <c r="X5" s="14">
        <v>7000</v>
      </c>
      <c r="Y5" s="14">
        <v>17167</v>
      </c>
      <c r="Z5" s="13">
        <f t="shared" ref="Z5:Z31" si="1">Z4-X5+Y5</f>
        <v>418808.10119999998</v>
      </c>
      <c r="AA5" s="13"/>
      <c r="AB5" s="14">
        <v>0</v>
      </c>
      <c r="AC5" s="14">
        <v>2500</v>
      </c>
      <c r="AD5" s="14">
        <f t="shared" ref="AD5:AD31" si="2">AD4-AB5+AC5</f>
        <v>-24329</v>
      </c>
      <c r="AF5" s="11">
        <v>37046</v>
      </c>
      <c r="AG5" s="12">
        <f>290000+63000</f>
        <v>353000</v>
      </c>
      <c r="AH5" s="12">
        <f>371085+73147</f>
        <v>444232</v>
      </c>
      <c r="AI5" s="14"/>
      <c r="AJ5" s="15">
        <f t="shared" si="0"/>
        <v>37046</v>
      </c>
      <c r="AK5" s="12">
        <f>131287+17237</f>
        <v>148524</v>
      </c>
      <c r="AL5" s="12"/>
      <c r="AM5" s="12"/>
    </row>
    <row r="6" spans="1:39" ht="13.5" thickBot="1" x14ac:dyDescent="0.25">
      <c r="A6" s="25" t="s">
        <v>19</v>
      </c>
      <c r="B6" s="26">
        <v>-190000</v>
      </c>
      <c r="C6" s="12">
        <v>-205000</v>
      </c>
      <c r="D6" s="25" t="s">
        <v>20</v>
      </c>
      <c r="E6" s="26">
        <v>-34000</v>
      </c>
      <c r="F6" s="12">
        <v>-39000</v>
      </c>
      <c r="H6" s="12"/>
      <c r="J6" s="30" t="s">
        <v>25</v>
      </c>
      <c r="K6" s="39">
        <f>(+K4-K5)/2</f>
        <v>4350</v>
      </c>
      <c r="L6" s="31">
        <f>(+L4-L5)/2</f>
        <v>5000</v>
      </c>
      <c r="M6" s="32">
        <f>+L6-K6</f>
        <v>650</v>
      </c>
      <c r="W6" s="11">
        <v>37047</v>
      </c>
      <c r="X6" s="14">
        <v>111</v>
      </c>
      <c r="Y6" s="14">
        <v>2400</v>
      </c>
      <c r="Z6" s="13">
        <f t="shared" si="1"/>
        <v>421097.10119999998</v>
      </c>
      <c r="AA6" s="13"/>
      <c r="AB6" s="14">
        <v>0</v>
      </c>
      <c r="AC6" s="14">
        <v>15500</v>
      </c>
      <c r="AD6" s="14">
        <f t="shared" si="2"/>
        <v>-8829</v>
      </c>
      <c r="AF6" s="11">
        <v>37047</v>
      </c>
      <c r="AG6" s="12">
        <f>270000+50000</f>
        <v>320000</v>
      </c>
      <c r="AH6" s="12">
        <f>344137+67457</f>
        <v>411594</v>
      </c>
      <c r="AJ6" s="15">
        <f t="shared" si="0"/>
        <v>37047</v>
      </c>
      <c r="AK6" s="12">
        <f>118626+17239</f>
        <v>135865</v>
      </c>
      <c r="AL6" s="12"/>
      <c r="AM6" s="12"/>
    </row>
    <row r="7" spans="1:39" x14ac:dyDescent="0.2">
      <c r="A7" s="25" t="s">
        <v>54</v>
      </c>
      <c r="B7" s="26"/>
      <c r="D7" s="25" t="s">
        <v>23</v>
      </c>
      <c r="E7" s="26">
        <v>0</v>
      </c>
      <c r="G7" s="12"/>
      <c r="H7" s="12"/>
      <c r="W7" s="11">
        <v>37048</v>
      </c>
      <c r="X7" s="14">
        <v>170</v>
      </c>
      <c r="Y7" s="14">
        <v>2400</v>
      </c>
      <c r="Z7" s="13">
        <f t="shared" si="1"/>
        <v>423327.10119999998</v>
      </c>
      <c r="AA7" s="13"/>
      <c r="AB7" s="14">
        <v>0</v>
      </c>
      <c r="AC7" s="14">
        <v>0</v>
      </c>
      <c r="AD7" s="14">
        <f t="shared" si="2"/>
        <v>-8829</v>
      </c>
      <c r="AF7" s="11">
        <v>37048</v>
      </c>
      <c r="AG7" s="12">
        <f>310000+57000</f>
        <v>367000</v>
      </c>
      <c r="AH7" s="47">
        <f>295113+57471</f>
        <v>352584</v>
      </c>
      <c r="AJ7" s="15">
        <f t="shared" si="0"/>
        <v>37048</v>
      </c>
      <c r="AK7" s="12">
        <f>120029+17324</f>
        <v>137353</v>
      </c>
      <c r="AL7" s="12"/>
      <c r="AM7" s="12"/>
    </row>
    <row r="8" spans="1:39" x14ac:dyDescent="0.2">
      <c r="A8" s="25" t="s">
        <v>58</v>
      </c>
      <c r="B8" s="26">
        <v>0</v>
      </c>
      <c r="D8" s="25" t="s">
        <v>24</v>
      </c>
      <c r="E8" s="26"/>
      <c r="G8" s="12"/>
      <c r="H8" s="12"/>
      <c r="W8" s="11">
        <v>37049</v>
      </c>
      <c r="X8" s="14">
        <v>9900</v>
      </c>
      <c r="Y8" s="14">
        <v>1200</v>
      </c>
      <c r="Z8" s="13">
        <f t="shared" si="1"/>
        <v>414627.10119999998</v>
      </c>
      <c r="AA8" s="13"/>
      <c r="AB8" s="14">
        <v>0</v>
      </c>
      <c r="AC8" s="14">
        <v>0</v>
      </c>
      <c r="AD8" s="14">
        <f t="shared" si="2"/>
        <v>-8829</v>
      </c>
      <c r="AF8" s="11">
        <v>37049</v>
      </c>
      <c r="AG8" s="12">
        <f>270000+48000</f>
        <v>318000</v>
      </c>
      <c r="AH8" s="12">
        <f>255000+47000</f>
        <v>302000</v>
      </c>
      <c r="AJ8" s="15">
        <f t="shared" si="0"/>
        <v>37049</v>
      </c>
      <c r="AK8" s="12">
        <f>131274+16974</f>
        <v>148248</v>
      </c>
      <c r="AL8" s="12"/>
      <c r="AM8" s="12"/>
    </row>
    <row r="9" spans="1:39" x14ac:dyDescent="0.2">
      <c r="A9" s="25" t="s">
        <v>63</v>
      </c>
      <c r="B9" s="26">
        <v>-70000</v>
      </c>
      <c r="D9" s="25" t="s">
        <v>26</v>
      </c>
      <c r="E9" s="26">
        <v>-5000</v>
      </c>
      <c r="G9" s="12"/>
      <c r="H9" s="12"/>
      <c r="L9" s="12"/>
      <c r="W9" s="11">
        <v>37050</v>
      </c>
      <c r="X9" s="14">
        <v>10000</v>
      </c>
      <c r="Y9" s="14">
        <v>0</v>
      </c>
      <c r="Z9" s="13">
        <f t="shared" si="1"/>
        <v>404627.10119999998</v>
      </c>
      <c r="AA9" s="13"/>
      <c r="AB9" s="14">
        <v>0</v>
      </c>
      <c r="AC9" s="14">
        <v>0</v>
      </c>
      <c r="AD9" s="14">
        <f t="shared" si="2"/>
        <v>-8829</v>
      </c>
      <c r="AF9" s="11">
        <v>37050</v>
      </c>
      <c r="AG9" s="12">
        <f>215000+37000</f>
        <v>252000</v>
      </c>
      <c r="AH9" s="12"/>
      <c r="AJ9" s="15">
        <f t="shared" si="0"/>
        <v>37050</v>
      </c>
      <c r="AK9" s="12"/>
      <c r="AL9" s="12"/>
      <c r="AM9" s="12"/>
    </row>
    <row r="10" spans="1:39" x14ac:dyDescent="0.2">
      <c r="A10" s="42" t="s">
        <v>59</v>
      </c>
      <c r="B10" s="26">
        <v>-18000</v>
      </c>
      <c r="C10" s="14" t="s">
        <v>15</v>
      </c>
      <c r="D10" s="25" t="s">
        <v>49</v>
      </c>
      <c r="E10" s="26">
        <v>-8340</v>
      </c>
      <c r="G10" s="12"/>
      <c r="H10" s="12"/>
      <c r="W10" s="11">
        <v>37051</v>
      </c>
      <c r="X10" s="14">
        <v>20000</v>
      </c>
      <c r="Y10" s="14">
        <v>10000</v>
      </c>
      <c r="Z10" s="13">
        <f t="shared" si="1"/>
        <v>394627.10119999998</v>
      </c>
      <c r="AA10" s="13"/>
      <c r="AB10" s="14">
        <v>0</v>
      </c>
      <c r="AC10" s="14">
        <v>0</v>
      </c>
      <c r="AD10" s="14">
        <f t="shared" si="2"/>
        <v>-8829</v>
      </c>
      <c r="AF10" s="11">
        <v>37051</v>
      </c>
      <c r="AG10" s="12">
        <f>190000+34000</f>
        <v>224000</v>
      </c>
      <c r="AH10" s="12"/>
      <c r="AJ10" s="15">
        <f t="shared" si="0"/>
        <v>37051</v>
      </c>
      <c r="AK10" s="12"/>
      <c r="AL10" s="12"/>
      <c r="AM10" s="12"/>
    </row>
    <row r="11" spans="1:39" x14ac:dyDescent="0.2">
      <c r="A11" s="25" t="s">
        <v>22</v>
      </c>
      <c r="B11" s="26">
        <v>0</v>
      </c>
      <c r="C11" s="14"/>
      <c r="D11" s="25" t="s">
        <v>28</v>
      </c>
      <c r="E11" s="26">
        <v>-20000</v>
      </c>
      <c r="G11" s="12"/>
      <c r="H11" s="12"/>
      <c r="R11" s="13"/>
      <c r="W11" s="11">
        <v>37052</v>
      </c>
      <c r="X11" s="14">
        <v>20000</v>
      </c>
      <c r="Y11" s="14">
        <v>10000</v>
      </c>
      <c r="Z11" s="13">
        <f t="shared" si="1"/>
        <v>384627.10119999998</v>
      </c>
      <c r="AA11" s="13"/>
      <c r="AB11" s="14">
        <v>0</v>
      </c>
      <c r="AC11" s="14">
        <v>0</v>
      </c>
      <c r="AD11" s="14">
        <f t="shared" si="2"/>
        <v>-8829</v>
      </c>
      <c r="AF11" s="11">
        <v>37052</v>
      </c>
      <c r="AG11" s="12">
        <f>200000+37000</f>
        <v>237000</v>
      </c>
      <c r="AH11" s="12"/>
      <c r="AJ11" s="15">
        <f t="shared" si="0"/>
        <v>37052</v>
      </c>
      <c r="AK11" s="12"/>
      <c r="AL11" s="12"/>
      <c r="AM11" s="12"/>
    </row>
    <row r="12" spans="1:39" x14ac:dyDescent="0.2">
      <c r="A12" s="25" t="s">
        <v>26</v>
      </c>
      <c r="B12" s="26">
        <f>-86993-43007</f>
        <v>-130000</v>
      </c>
      <c r="C12" s="14"/>
      <c r="D12" s="42" t="s">
        <v>51</v>
      </c>
      <c r="E12" s="40">
        <v>0</v>
      </c>
      <c r="G12" s="12" t="s">
        <v>15</v>
      </c>
      <c r="H12" s="12"/>
      <c r="R12" s="13"/>
      <c r="W12" s="11">
        <v>37053</v>
      </c>
      <c r="X12" s="14">
        <v>20000</v>
      </c>
      <c r="Y12" s="14">
        <v>10000</v>
      </c>
      <c r="Z12" s="13">
        <f t="shared" si="1"/>
        <v>374627.10119999998</v>
      </c>
      <c r="AA12" s="13"/>
      <c r="AB12" s="14">
        <v>0</v>
      </c>
      <c r="AC12" s="14">
        <v>0</v>
      </c>
      <c r="AD12" s="14">
        <f t="shared" si="2"/>
        <v>-8829</v>
      </c>
      <c r="AF12" s="11">
        <v>37053</v>
      </c>
      <c r="AG12" s="12">
        <f>230000+40000</f>
        <v>270000</v>
      </c>
      <c r="AH12" s="12"/>
      <c r="AJ12" s="15">
        <f t="shared" si="0"/>
        <v>37053</v>
      </c>
      <c r="AK12" s="12"/>
      <c r="AL12" s="12"/>
      <c r="AM12" s="12"/>
    </row>
    <row r="13" spans="1:39" ht="13.5" thickBot="1" x14ac:dyDescent="0.25">
      <c r="A13" s="25" t="s">
        <v>57</v>
      </c>
      <c r="B13" s="26">
        <v>0</v>
      </c>
      <c r="C13" s="1"/>
      <c r="D13" s="25" t="s">
        <v>29</v>
      </c>
      <c r="E13" s="26">
        <v>-10264</v>
      </c>
      <c r="G13" s="12"/>
      <c r="H13" s="12"/>
      <c r="R13" s="13"/>
      <c r="W13" s="11">
        <v>37054</v>
      </c>
      <c r="X13" s="14">
        <v>0</v>
      </c>
      <c r="Y13" s="14">
        <v>0</v>
      </c>
      <c r="Z13" s="13">
        <f t="shared" si="1"/>
        <v>374627.10119999998</v>
      </c>
      <c r="AA13" s="13"/>
      <c r="AB13" s="14">
        <v>0</v>
      </c>
      <c r="AC13" s="14">
        <v>0</v>
      </c>
      <c r="AD13" s="14">
        <f t="shared" si="2"/>
        <v>-8829</v>
      </c>
      <c r="AF13" s="11">
        <v>37054</v>
      </c>
      <c r="AG13" s="12">
        <f>230000+40000</f>
        <v>270000</v>
      </c>
      <c r="AH13" s="12"/>
      <c r="AJ13" s="15">
        <f t="shared" si="0"/>
        <v>37054</v>
      </c>
      <c r="AK13" s="12"/>
      <c r="AL13" s="12"/>
      <c r="AM13" s="12"/>
    </row>
    <row r="14" spans="1:39" ht="13.5" thickBot="1" x14ac:dyDescent="0.25">
      <c r="A14" s="25" t="s">
        <v>17</v>
      </c>
      <c r="B14" s="26">
        <v>-10000</v>
      </c>
      <c r="C14" s="14"/>
      <c r="D14" s="33" t="s">
        <v>30</v>
      </c>
      <c r="E14" s="34">
        <f>SUM(E6:E13)</f>
        <v>-77604</v>
      </c>
      <c r="G14" s="12"/>
      <c r="H14" s="12"/>
      <c r="L14" s="12"/>
      <c r="R14" s="13"/>
      <c r="W14" s="11">
        <v>37055</v>
      </c>
      <c r="X14" s="14">
        <v>0</v>
      </c>
      <c r="Y14" s="14">
        <v>0</v>
      </c>
      <c r="Z14" s="13">
        <f t="shared" si="1"/>
        <v>374627.10119999998</v>
      </c>
      <c r="AA14" s="13"/>
      <c r="AB14" s="14">
        <v>0</v>
      </c>
      <c r="AC14" s="14">
        <v>0</v>
      </c>
      <c r="AD14" s="14">
        <f t="shared" si="2"/>
        <v>-8829</v>
      </c>
      <c r="AF14" s="11">
        <v>37055</v>
      </c>
      <c r="AG14" s="12"/>
      <c r="AH14" s="12"/>
      <c r="AJ14" s="15">
        <f t="shared" si="0"/>
        <v>37055</v>
      </c>
      <c r="AK14" s="12"/>
      <c r="AL14" s="12"/>
      <c r="AM14" s="12"/>
    </row>
    <row r="15" spans="1:39" x14ac:dyDescent="0.2">
      <c r="A15" s="25" t="s">
        <v>70</v>
      </c>
      <c r="B15" s="26">
        <v>0</v>
      </c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37056</v>
      </c>
      <c r="X15" s="14">
        <v>0</v>
      </c>
      <c r="Y15" s="14">
        <v>0</v>
      </c>
      <c r="Z15" s="13">
        <f t="shared" si="1"/>
        <v>374627.10119999998</v>
      </c>
      <c r="AA15" s="13"/>
      <c r="AB15" s="14">
        <v>0</v>
      </c>
      <c r="AC15" s="14">
        <v>0</v>
      </c>
      <c r="AD15" s="14">
        <f t="shared" si="2"/>
        <v>-8829</v>
      </c>
      <c r="AF15" s="11">
        <v>37056</v>
      </c>
      <c r="AG15" s="12"/>
      <c r="AH15" s="12"/>
      <c r="AJ15" s="15">
        <f t="shared" si="0"/>
        <v>37056</v>
      </c>
      <c r="AK15" s="12"/>
      <c r="AL15" s="12"/>
      <c r="AM15" s="12"/>
    </row>
    <row r="16" spans="1:39" x14ac:dyDescent="0.2">
      <c r="A16" s="25" t="s">
        <v>24</v>
      </c>
      <c r="B16" s="26"/>
      <c r="C16" s="14"/>
      <c r="D16" s="25" t="s">
        <v>35</v>
      </c>
      <c r="E16" s="26">
        <v>14300</v>
      </c>
      <c r="G16" s="12"/>
      <c r="H16" s="12"/>
      <c r="L16" s="12"/>
      <c r="R16" s="13"/>
      <c r="W16" s="11">
        <v>37057</v>
      </c>
      <c r="X16" s="14">
        <v>0</v>
      </c>
      <c r="Y16" s="14">
        <v>0</v>
      </c>
      <c r="Z16" s="13">
        <f t="shared" si="1"/>
        <v>374627.10119999998</v>
      </c>
      <c r="AA16" s="13"/>
      <c r="AB16" s="14">
        <v>0</v>
      </c>
      <c r="AC16" s="14">
        <v>0</v>
      </c>
      <c r="AD16" s="14">
        <f t="shared" si="2"/>
        <v>-8829</v>
      </c>
      <c r="AF16" s="11">
        <v>37057</v>
      </c>
      <c r="AG16" s="12"/>
      <c r="AH16" s="12"/>
      <c r="AJ16" s="15">
        <f t="shared" ref="AJ16:AJ31" si="3">+AF16</f>
        <v>37057</v>
      </c>
      <c r="AK16" s="12"/>
      <c r="AL16" s="12"/>
      <c r="AM16" s="12"/>
    </row>
    <row r="17" spans="1:39" x14ac:dyDescent="0.2">
      <c r="A17" s="25" t="s">
        <v>56</v>
      </c>
      <c r="B17" s="26">
        <v>0</v>
      </c>
      <c r="C17" s="14"/>
      <c r="D17" s="25" t="s">
        <v>36</v>
      </c>
      <c r="E17" s="26">
        <v>10000</v>
      </c>
      <c r="G17" s="12"/>
      <c r="H17" s="12"/>
      <c r="L17" s="12"/>
      <c r="R17" s="13"/>
      <c r="W17" s="11">
        <v>37058</v>
      </c>
      <c r="X17" s="14">
        <v>0</v>
      </c>
      <c r="Y17" s="14">
        <v>0</v>
      </c>
      <c r="Z17" s="13">
        <f t="shared" si="1"/>
        <v>374627.10119999998</v>
      </c>
      <c r="AA17" s="13"/>
      <c r="AB17" s="14">
        <v>0</v>
      </c>
      <c r="AC17" s="14">
        <v>0</v>
      </c>
      <c r="AD17" s="14">
        <f t="shared" si="2"/>
        <v>-8829</v>
      </c>
      <c r="AF17" s="11">
        <v>37058</v>
      </c>
      <c r="AG17" s="12"/>
      <c r="AH17" s="12"/>
      <c r="AJ17" s="15">
        <f t="shared" si="3"/>
        <v>37058</v>
      </c>
      <c r="AK17" s="12"/>
      <c r="AL17" s="12"/>
      <c r="AM17" s="12"/>
    </row>
    <row r="18" spans="1:39" x14ac:dyDescent="0.2">
      <c r="A18" s="25" t="s">
        <v>29</v>
      </c>
      <c r="B18" s="40">
        <v>0</v>
      </c>
      <c r="D18" s="25" t="s">
        <v>37</v>
      </c>
      <c r="E18" s="26">
        <v>25265</v>
      </c>
      <c r="F18" s="14" t="s">
        <v>15</v>
      </c>
      <c r="G18" s="12"/>
      <c r="H18" s="12"/>
      <c r="L18" s="12"/>
      <c r="R18" s="13"/>
      <c r="W18" s="11">
        <v>37059</v>
      </c>
      <c r="X18" s="14">
        <v>0</v>
      </c>
      <c r="Y18" s="14">
        <v>0</v>
      </c>
      <c r="Z18" s="13">
        <f t="shared" si="1"/>
        <v>374627.10119999998</v>
      </c>
      <c r="AA18" s="13"/>
      <c r="AB18" s="14">
        <v>0</v>
      </c>
      <c r="AC18" s="14">
        <v>0</v>
      </c>
      <c r="AD18" s="14">
        <f t="shared" si="2"/>
        <v>-8829</v>
      </c>
      <c r="AF18" s="11">
        <v>37059</v>
      </c>
      <c r="AG18" s="12"/>
      <c r="AH18" s="12"/>
      <c r="AJ18" s="15">
        <f t="shared" si="3"/>
        <v>37059</v>
      </c>
      <c r="AK18" s="12"/>
      <c r="AL18" s="12"/>
      <c r="AM18" s="12"/>
    </row>
    <row r="19" spans="1:39" x14ac:dyDescent="0.2">
      <c r="A19" s="25" t="s">
        <v>31</v>
      </c>
      <c r="B19" s="26">
        <v>0</v>
      </c>
      <c r="C19" s="41"/>
      <c r="D19" s="25" t="s">
        <v>38</v>
      </c>
      <c r="E19" s="26">
        <v>16754</v>
      </c>
      <c r="G19" s="12"/>
      <c r="H19" s="12"/>
      <c r="L19" s="12"/>
      <c r="R19" s="13"/>
      <c r="W19" s="11">
        <v>37060</v>
      </c>
      <c r="X19" s="14">
        <v>0</v>
      </c>
      <c r="Y19" s="14">
        <v>0</v>
      </c>
      <c r="Z19" s="13">
        <f t="shared" si="1"/>
        <v>374627.10119999998</v>
      </c>
      <c r="AA19" s="13"/>
      <c r="AB19" s="14">
        <v>0</v>
      </c>
      <c r="AC19" s="14">
        <v>0</v>
      </c>
      <c r="AD19" s="14">
        <f t="shared" si="2"/>
        <v>-8829</v>
      </c>
      <c r="AF19" s="11">
        <v>37060</v>
      </c>
      <c r="AG19" s="12"/>
      <c r="AH19" s="12"/>
      <c r="AJ19" s="15">
        <f t="shared" si="3"/>
        <v>37060</v>
      </c>
      <c r="AK19" s="12"/>
      <c r="AL19" s="12"/>
      <c r="AM19" s="12"/>
    </row>
    <row r="20" spans="1:39" x14ac:dyDescent="0.2">
      <c r="A20" s="25" t="s">
        <v>27</v>
      </c>
      <c r="B20" s="26">
        <v>-75920</v>
      </c>
      <c r="C20" s="14"/>
      <c r="D20" s="25" t="s">
        <v>43</v>
      </c>
      <c r="E20" s="26">
        <v>0</v>
      </c>
      <c r="G20" s="12"/>
      <c r="H20" s="12"/>
      <c r="R20" s="13"/>
      <c r="W20" s="11">
        <v>37061</v>
      </c>
      <c r="X20" s="14">
        <v>0</v>
      </c>
      <c r="Y20" s="14">
        <v>0</v>
      </c>
      <c r="Z20" s="13">
        <f t="shared" si="1"/>
        <v>374627.10119999998</v>
      </c>
      <c r="AA20" s="13"/>
      <c r="AB20" s="14">
        <v>0</v>
      </c>
      <c r="AC20" s="14">
        <v>0</v>
      </c>
      <c r="AD20" s="14">
        <f t="shared" si="2"/>
        <v>-8829</v>
      </c>
      <c r="AF20" s="11">
        <v>37061</v>
      </c>
      <c r="AG20" s="12"/>
      <c r="AH20" s="12"/>
      <c r="AJ20" s="15">
        <f t="shared" si="3"/>
        <v>37061</v>
      </c>
      <c r="AK20" s="12"/>
      <c r="AL20" s="12"/>
      <c r="AM20" s="12"/>
    </row>
    <row r="21" spans="1:39" x14ac:dyDescent="0.2">
      <c r="A21" s="25" t="s">
        <v>47</v>
      </c>
      <c r="B21" s="26">
        <v>0</v>
      </c>
      <c r="C21" s="14"/>
      <c r="D21" s="25" t="s">
        <v>55</v>
      </c>
      <c r="E21" s="26">
        <v>4340</v>
      </c>
      <c r="G21" s="12"/>
      <c r="H21" s="12"/>
      <c r="R21" s="13"/>
      <c r="W21" s="11">
        <v>37062</v>
      </c>
      <c r="X21" s="14">
        <v>0</v>
      </c>
      <c r="Y21" s="14">
        <v>0</v>
      </c>
      <c r="Z21" s="13">
        <f t="shared" si="1"/>
        <v>374627.10119999998</v>
      </c>
      <c r="AA21" s="13"/>
      <c r="AB21" s="14">
        <v>0</v>
      </c>
      <c r="AC21" s="14">
        <v>0</v>
      </c>
      <c r="AD21" s="14">
        <f t="shared" si="2"/>
        <v>-8829</v>
      </c>
      <c r="AF21" s="11">
        <v>37062</v>
      </c>
      <c r="AG21" s="12"/>
      <c r="AH21" s="12"/>
      <c r="AJ21" s="15">
        <f t="shared" si="3"/>
        <v>37062</v>
      </c>
      <c r="AK21" s="12"/>
      <c r="AL21" s="12"/>
      <c r="AM21" s="12"/>
    </row>
    <row r="22" spans="1:39" x14ac:dyDescent="0.2">
      <c r="A22" s="25" t="s">
        <v>48</v>
      </c>
      <c r="B22" s="26">
        <v>0</v>
      </c>
      <c r="D22" s="25" t="s">
        <v>64</v>
      </c>
      <c r="E22" s="26">
        <v>6945</v>
      </c>
      <c r="G22" s="12"/>
      <c r="H22" s="12"/>
      <c r="R22" s="13"/>
      <c r="W22" s="11">
        <v>37063</v>
      </c>
      <c r="X22" s="14">
        <v>0</v>
      </c>
      <c r="Y22" s="14">
        <v>0</v>
      </c>
      <c r="Z22" s="13">
        <f t="shared" si="1"/>
        <v>374627.10119999998</v>
      </c>
      <c r="AA22" s="13"/>
      <c r="AB22" s="14">
        <v>0</v>
      </c>
      <c r="AC22" s="14">
        <v>0</v>
      </c>
      <c r="AD22" s="14">
        <f t="shared" si="2"/>
        <v>-8829</v>
      </c>
      <c r="AF22" s="11">
        <v>37063</v>
      </c>
      <c r="AG22" s="12"/>
      <c r="AH22" s="12"/>
      <c r="AJ22" s="15">
        <f t="shared" si="3"/>
        <v>37063</v>
      </c>
      <c r="AK22" s="12"/>
      <c r="AL22" s="12"/>
      <c r="AM22" s="12"/>
    </row>
    <row r="23" spans="1:39" x14ac:dyDescent="0.2">
      <c r="A23" s="25" t="s">
        <v>32</v>
      </c>
      <c r="B23" s="26">
        <v>-29198</v>
      </c>
      <c r="C23" s="14"/>
      <c r="D23" s="25" t="s">
        <v>56</v>
      </c>
      <c r="E23" s="40">
        <v>0</v>
      </c>
      <c r="F23" s="14"/>
      <c r="G23" s="12"/>
      <c r="H23" s="12"/>
      <c r="L23" s="2">
        <v>0.32</v>
      </c>
      <c r="R23" s="13"/>
      <c r="W23" s="11">
        <v>37064</v>
      </c>
      <c r="X23" s="14">
        <v>0</v>
      </c>
      <c r="Y23" s="14">
        <v>0</v>
      </c>
      <c r="Z23" s="13">
        <f t="shared" si="1"/>
        <v>374627.10119999998</v>
      </c>
      <c r="AA23" s="13"/>
      <c r="AB23" s="14">
        <v>0</v>
      </c>
      <c r="AC23" s="14">
        <v>0</v>
      </c>
      <c r="AD23" s="14">
        <f t="shared" si="2"/>
        <v>-8829</v>
      </c>
      <c r="AF23" s="11">
        <v>37064</v>
      </c>
      <c r="AG23" s="12"/>
      <c r="AH23" s="12"/>
      <c r="AJ23" s="15">
        <f t="shared" si="3"/>
        <v>37064</v>
      </c>
      <c r="AK23" s="12"/>
      <c r="AL23" s="12"/>
      <c r="AM23" s="12"/>
    </row>
    <row r="24" spans="1:39" x14ac:dyDescent="0.2">
      <c r="A24" s="25" t="s">
        <v>26</v>
      </c>
      <c r="B24" s="40">
        <v>0</v>
      </c>
      <c r="C24" s="14"/>
      <c r="D24" s="25" t="s">
        <v>29</v>
      </c>
      <c r="E24" s="40">
        <v>0</v>
      </c>
      <c r="F24" s="14"/>
      <c r="G24" s="12"/>
      <c r="H24" s="12"/>
      <c r="R24" s="13"/>
      <c r="W24" s="11">
        <v>37065</v>
      </c>
      <c r="X24" s="14">
        <v>0</v>
      </c>
      <c r="Y24" s="14">
        <v>0</v>
      </c>
      <c r="Z24" s="13">
        <f t="shared" si="1"/>
        <v>374627.10119999998</v>
      </c>
      <c r="AA24" s="13"/>
      <c r="AB24" s="14">
        <v>0</v>
      </c>
      <c r="AC24" s="14">
        <v>0</v>
      </c>
      <c r="AD24" s="14">
        <f t="shared" si="2"/>
        <v>-8829</v>
      </c>
      <c r="AF24" s="11">
        <v>37065</v>
      </c>
      <c r="AG24" s="12"/>
      <c r="AH24" s="12"/>
      <c r="AJ24" s="15">
        <f t="shared" si="3"/>
        <v>37065</v>
      </c>
      <c r="AK24" s="12"/>
      <c r="AL24" s="12"/>
      <c r="AM24" s="12"/>
    </row>
    <row r="25" spans="1:39" x14ac:dyDescent="0.2">
      <c r="A25" s="25" t="s">
        <v>62</v>
      </c>
      <c r="B25" s="40">
        <v>0</v>
      </c>
      <c r="D25" s="25" t="s">
        <v>26</v>
      </c>
      <c r="E25" s="40">
        <v>0</v>
      </c>
      <c r="G25" s="12"/>
      <c r="H25" s="12"/>
      <c r="R25" s="13"/>
      <c r="W25" s="11">
        <v>37066</v>
      </c>
      <c r="X25" s="14">
        <v>0</v>
      </c>
      <c r="Y25" s="14">
        <v>0</v>
      </c>
      <c r="Z25" s="13">
        <f t="shared" si="1"/>
        <v>374627.10119999998</v>
      </c>
      <c r="AA25" s="13"/>
      <c r="AB25" s="14">
        <v>0</v>
      </c>
      <c r="AC25" s="14">
        <v>0</v>
      </c>
      <c r="AD25" s="14">
        <f t="shared" si="2"/>
        <v>-8829</v>
      </c>
      <c r="AF25" s="11">
        <v>37066</v>
      </c>
      <c r="AG25" s="12"/>
      <c r="AH25" s="12"/>
      <c r="AJ25" s="15">
        <f t="shared" si="3"/>
        <v>37066</v>
      </c>
      <c r="AK25" s="12"/>
      <c r="AL25" s="12"/>
      <c r="AM25" s="12"/>
    </row>
    <row r="26" spans="1:39" x14ac:dyDescent="0.2">
      <c r="A26" s="25" t="s">
        <v>33</v>
      </c>
      <c r="B26" s="26">
        <v>2600</v>
      </c>
      <c r="D26" s="25" t="s">
        <v>51</v>
      </c>
      <c r="E26" s="40">
        <v>0</v>
      </c>
      <c r="G26" s="12"/>
      <c r="H26" s="12"/>
      <c r="R26" s="13"/>
      <c r="W26" s="11">
        <v>37067</v>
      </c>
      <c r="X26" s="14">
        <v>0</v>
      </c>
      <c r="Y26" s="14">
        <v>0</v>
      </c>
      <c r="Z26" s="13">
        <f t="shared" si="1"/>
        <v>374627.10119999998</v>
      </c>
      <c r="AA26" s="13"/>
      <c r="AB26" s="14">
        <v>0</v>
      </c>
      <c r="AC26" s="14">
        <v>0</v>
      </c>
      <c r="AD26" s="14">
        <f t="shared" si="2"/>
        <v>-8829</v>
      </c>
      <c r="AF26" s="11">
        <v>37067</v>
      </c>
      <c r="AG26" s="12"/>
      <c r="AH26" s="12"/>
      <c r="AJ26" s="15">
        <f t="shared" si="3"/>
        <v>37067</v>
      </c>
      <c r="AK26" s="12"/>
      <c r="AL26" s="12"/>
      <c r="AM26" s="12"/>
    </row>
    <row r="27" spans="1:39" x14ac:dyDescent="0.2">
      <c r="A27" s="25" t="s">
        <v>34</v>
      </c>
      <c r="B27" s="26">
        <v>0</v>
      </c>
      <c r="C27" s="14"/>
      <c r="D27" s="25" t="s">
        <v>53</v>
      </c>
      <c r="E27" s="40">
        <v>0</v>
      </c>
      <c r="G27" s="12"/>
      <c r="H27" s="12"/>
      <c r="R27" s="13"/>
      <c r="W27" s="11">
        <v>37068</v>
      </c>
      <c r="X27" s="14">
        <v>0</v>
      </c>
      <c r="Y27" s="14">
        <v>0</v>
      </c>
      <c r="Z27" s="13">
        <f t="shared" si="1"/>
        <v>374627.10119999998</v>
      </c>
      <c r="AA27" s="13"/>
      <c r="AB27" s="14">
        <v>0</v>
      </c>
      <c r="AC27" s="14">
        <v>0</v>
      </c>
      <c r="AD27" s="14">
        <f t="shared" si="2"/>
        <v>-8829</v>
      </c>
      <c r="AF27" s="11">
        <v>37068</v>
      </c>
      <c r="AG27" s="12"/>
      <c r="AH27" s="12"/>
      <c r="AJ27" s="15">
        <f t="shared" si="3"/>
        <v>37068</v>
      </c>
      <c r="AK27" s="12"/>
      <c r="AL27" s="12"/>
      <c r="AM27" s="12"/>
    </row>
    <row r="28" spans="1:39" ht="13.5" thickBot="1" x14ac:dyDescent="0.25">
      <c r="A28" s="25" t="s">
        <v>61</v>
      </c>
      <c r="B28" s="26">
        <v>-715</v>
      </c>
      <c r="C28" s="14">
        <f>SUM(B29,B59)</f>
        <v>0</v>
      </c>
      <c r="D28" s="25" t="s">
        <v>39</v>
      </c>
      <c r="E28" s="26">
        <v>0</v>
      </c>
      <c r="G28" s="12"/>
      <c r="H28" s="12"/>
      <c r="R28" s="13"/>
      <c r="W28" s="11">
        <v>37069</v>
      </c>
      <c r="X28" s="14">
        <v>0</v>
      </c>
      <c r="Y28" s="14">
        <v>0</v>
      </c>
      <c r="Z28" s="13">
        <f t="shared" si="1"/>
        <v>374627.10119999998</v>
      </c>
      <c r="AA28" s="13"/>
      <c r="AB28" s="14">
        <v>0</v>
      </c>
      <c r="AC28" s="14">
        <v>0</v>
      </c>
      <c r="AD28" s="14">
        <f t="shared" si="2"/>
        <v>-8829</v>
      </c>
      <c r="AF28" s="11">
        <v>37069</v>
      </c>
      <c r="AG28" s="12"/>
      <c r="AH28" s="12"/>
      <c r="AJ28" s="15">
        <f t="shared" si="3"/>
        <v>37069</v>
      </c>
      <c r="AK28" s="12"/>
      <c r="AL28" s="12"/>
      <c r="AM28" s="12"/>
    </row>
    <row r="29" spans="1:39" ht="13.5" thickBot="1" x14ac:dyDescent="0.25">
      <c r="A29" s="33" t="s">
        <v>30</v>
      </c>
      <c r="B29" s="34">
        <f>SUM(B6:B28)</f>
        <v>-521233</v>
      </c>
      <c r="C29" s="14"/>
      <c r="D29" s="33" t="s">
        <v>40</v>
      </c>
      <c r="E29" s="34">
        <f>SUM(E16:E28)</f>
        <v>77604</v>
      </c>
      <c r="G29" s="12"/>
      <c r="H29" s="12"/>
      <c r="R29" s="13"/>
      <c r="W29" s="11">
        <v>37070</v>
      </c>
      <c r="X29" s="14">
        <v>0</v>
      </c>
      <c r="Y29" s="14">
        <v>0</v>
      </c>
      <c r="Z29" s="13">
        <f t="shared" si="1"/>
        <v>374627.10119999998</v>
      </c>
      <c r="AA29" s="13"/>
      <c r="AB29" s="14">
        <v>0</v>
      </c>
      <c r="AC29" s="14">
        <v>0</v>
      </c>
      <c r="AD29" s="14">
        <f t="shared" si="2"/>
        <v>-8829</v>
      </c>
      <c r="AF29" s="11">
        <v>37070</v>
      </c>
      <c r="AG29" s="12"/>
      <c r="AH29" s="12"/>
      <c r="AJ29" s="15">
        <f t="shared" si="3"/>
        <v>37070</v>
      </c>
      <c r="AK29" s="12"/>
      <c r="AL29" s="12"/>
      <c r="AM29" s="12"/>
    </row>
    <row r="30" spans="1:39" ht="13.5" thickBot="1" x14ac:dyDescent="0.25">
      <c r="A30" s="25"/>
      <c r="B30" s="40"/>
      <c r="C30" s="14"/>
      <c r="D30" s="30"/>
      <c r="E30" s="35"/>
      <c r="F30" s="14"/>
      <c r="G30" s="12"/>
      <c r="H30" s="12"/>
      <c r="W30" s="11">
        <v>37071</v>
      </c>
      <c r="X30" s="14">
        <v>0</v>
      </c>
      <c r="Y30" s="14">
        <v>0</v>
      </c>
      <c r="Z30" s="13">
        <f t="shared" si="1"/>
        <v>374627.10119999998</v>
      </c>
      <c r="AA30" s="13"/>
      <c r="AB30" s="14">
        <v>0</v>
      </c>
      <c r="AC30" s="14">
        <v>0</v>
      </c>
      <c r="AD30" s="14">
        <f t="shared" si="2"/>
        <v>-8829</v>
      </c>
      <c r="AF30" s="11">
        <v>37071</v>
      </c>
      <c r="AG30" s="12"/>
      <c r="AH30" s="12"/>
      <c r="AJ30" s="15">
        <f t="shared" si="3"/>
        <v>37071</v>
      </c>
      <c r="AK30" s="12"/>
      <c r="AL30" s="12"/>
      <c r="AM30" s="12"/>
    </row>
    <row r="31" spans="1:39" x14ac:dyDescent="0.2">
      <c r="A31" s="25" t="s">
        <v>35</v>
      </c>
      <c r="B31" s="40">
        <v>66123</v>
      </c>
      <c r="C31" s="14"/>
      <c r="E31" s="12"/>
      <c r="G31" s="12"/>
      <c r="H31" s="12"/>
      <c r="W31" s="11">
        <v>37072</v>
      </c>
      <c r="X31" s="14">
        <v>0</v>
      </c>
      <c r="Y31" s="14">
        <v>0</v>
      </c>
      <c r="Z31" s="13">
        <f t="shared" si="1"/>
        <v>374627.10119999998</v>
      </c>
      <c r="AA31" s="13"/>
      <c r="AB31" s="14">
        <v>0</v>
      </c>
      <c r="AC31" s="14">
        <v>0</v>
      </c>
      <c r="AD31" s="14">
        <f t="shared" si="2"/>
        <v>-8829</v>
      </c>
      <c r="AF31" s="11">
        <v>37072</v>
      </c>
      <c r="AG31" s="12"/>
      <c r="AH31" s="49"/>
      <c r="AJ31" s="15">
        <f t="shared" si="3"/>
        <v>37072</v>
      </c>
      <c r="AK31" s="12"/>
      <c r="AL31" s="12"/>
      <c r="AM31" s="12"/>
    </row>
    <row r="32" spans="1:39" x14ac:dyDescent="0.2">
      <c r="A32" s="25" t="s">
        <v>36</v>
      </c>
      <c r="B32" s="40">
        <v>125000</v>
      </c>
      <c r="C32" s="14"/>
      <c r="E32" s="12"/>
      <c r="G32" s="12"/>
      <c r="H32" s="12"/>
      <c r="W32" s="11"/>
      <c r="X32" s="14"/>
      <c r="Y32" s="14"/>
      <c r="Z32" s="13"/>
      <c r="AA32" s="13"/>
      <c r="AB32" s="14"/>
      <c r="AC32" s="14"/>
      <c r="AD32" s="14"/>
      <c r="AF32" s="11"/>
      <c r="AG32" s="12"/>
      <c r="AH32" s="12"/>
      <c r="AJ32" s="15"/>
      <c r="AK32" s="12"/>
      <c r="AL32" s="12"/>
      <c r="AM32" s="12"/>
    </row>
    <row r="33" spans="1:39" x14ac:dyDescent="0.2">
      <c r="A33" s="25" t="s">
        <v>37</v>
      </c>
      <c r="B33" s="40">
        <v>0</v>
      </c>
      <c r="C33" s="14"/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38</v>
      </c>
      <c r="B34" s="40">
        <v>146856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68</v>
      </c>
      <c r="B35" s="40">
        <v>29198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75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65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">
      <c r="A38" s="25" t="s">
        <v>52</v>
      </c>
      <c r="B38" s="40">
        <v>0</v>
      </c>
      <c r="D38" s="50"/>
      <c r="E38" s="14"/>
      <c r="G38" s="12"/>
      <c r="H38" s="12"/>
      <c r="AL38" s="12"/>
      <c r="AM38" s="12"/>
    </row>
    <row r="39" spans="1:39" x14ac:dyDescent="0.2">
      <c r="A39" s="25" t="s">
        <v>53</v>
      </c>
      <c r="B39" s="40">
        <v>11000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17</v>
      </c>
      <c r="B40" s="40">
        <v>5000</v>
      </c>
      <c r="G40" s="12"/>
      <c r="H40" s="12"/>
      <c r="AJ40" s="12"/>
      <c r="AK40" s="12"/>
      <c r="AL40" s="12"/>
      <c r="AM40" s="12"/>
    </row>
    <row r="41" spans="1:39" x14ac:dyDescent="0.2">
      <c r="A41" s="25" t="s">
        <v>70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22</v>
      </c>
      <c r="B42" s="48"/>
      <c r="AJ42" s="12"/>
      <c r="AK42" s="12"/>
      <c r="AL42" s="12"/>
      <c r="AM42" s="12"/>
    </row>
    <row r="43" spans="1:39" x14ac:dyDescent="0.2">
      <c r="A43" s="25" t="s">
        <v>60</v>
      </c>
      <c r="B43" s="40">
        <v>0</v>
      </c>
      <c r="E43" s="12"/>
      <c r="AJ43" s="12"/>
      <c r="AK43" s="12"/>
      <c r="AL43" s="12"/>
      <c r="AM43" s="12"/>
    </row>
    <row r="44" spans="1:39" x14ac:dyDescent="0.2">
      <c r="A44" s="25" t="s">
        <v>26</v>
      </c>
      <c r="B44" s="40">
        <v>43007</v>
      </c>
      <c r="C44" s="14"/>
      <c r="E44" s="12"/>
    </row>
    <row r="45" spans="1:39" x14ac:dyDescent="0.2">
      <c r="A45" s="25" t="s">
        <v>41</v>
      </c>
      <c r="B45" s="40">
        <v>15000</v>
      </c>
      <c r="E45" s="12"/>
    </row>
    <row r="46" spans="1:39" x14ac:dyDescent="0.2">
      <c r="A46" s="25" t="s">
        <v>42</v>
      </c>
      <c r="B46" s="40">
        <v>1000</v>
      </c>
      <c r="C46" s="14"/>
      <c r="E46" s="12"/>
    </row>
    <row r="47" spans="1:39" x14ac:dyDescent="0.2">
      <c r="A47" s="25" t="s">
        <v>43</v>
      </c>
      <c r="B47" s="40"/>
    </row>
    <row r="48" spans="1:39" x14ac:dyDescent="0.2">
      <c r="A48" s="25" t="s">
        <v>56</v>
      </c>
      <c r="B48" s="40">
        <v>0</v>
      </c>
      <c r="E48" s="12"/>
    </row>
    <row r="49" spans="1:5" x14ac:dyDescent="0.2">
      <c r="A49" s="25" t="s">
        <v>29</v>
      </c>
      <c r="B49" s="40">
        <v>0</v>
      </c>
      <c r="C49" s="14" t="s">
        <v>15</v>
      </c>
      <c r="E49" s="12"/>
    </row>
    <row r="50" spans="1:5" x14ac:dyDescent="0.2">
      <c r="A50" s="25" t="s">
        <v>31</v>
      </c>
      <c r="B50" s="40">
        <v>0</v>
      </c>
      <c r="E50" s="12"/>
    </row>
    <row r="51" spans="1:5" x14ac:dyDescent="0.2">
      <c r="A51" s="25" t="s">
        <v>44</v>
      </c>
      <c r="B51" s="40">
        <v>0</v>
      </c>
      <c r="E51" s="12"/>
    </row>
    <row r="52" spans="1:5" x14ac:dyDescent="0.2">
      <c r="A52" s="25" t="s">
        <v>45</v>
      </c>
      <c r="B52" s="40">
        <v>0</v>
      </c>
      <c r="C52" s="14"/>
      <c r="E52" s="12"/>
    </row>
    <row r="53" spans="1:5" x14ac:dyDescent="0.2">
      <c r="A53" s="25" t="s">
        <v>46</v>
      </c>
      <c r="B53" s="40">
        <v>0</v>
      </c>
      <c r="E53" s="12"/>
    </row>
    <row r="54" spans="1:5" x14ac:dyDescent="0.2">
      <c r="A54" s="25" t="s">
        <v>48</v>
      </c>
      <c r="B54" s="40">
        <v>1000</v>
      </c>
      <c r="C54" s="14"/>
      <c r="E54" s="12"/>
    </row>
    <row r="55" spans="1:5" x14ac:dyDescent="0.2">
      <c r="A55" s="25" t="s">
        <v>66</v>
      </c>
      <c r="B55" s="40">
        <v>35000</v>
      </c>
      <c r="C55" s="14"/>
      <c r="E55" s="12"/>
    </row>
    <row r="56" spans="1:5" x14ac:dyDescent="0.2">
      <c r="A56" s="25" t="s">
        <v>67</v>
      </c>
      <c r="B56" s="40">
        <v>42049</v>
      </c>
      <c r="C56" s="14"/>
      <c r="E56" s="12"/>
    </row>
    <row r="57" spans="1:5" x14ac:dyDescent="0.2">
      <c r="A57" s="25" t="s">
        <v>74</v>
      </c>
      <c r="B57" s="40">
        <v>1000</v>
      </c>
      <c r="C57" s="14"/>
      <c r="E57" s="12"/>
    </row>
    <row r="58" spans="1:5" ht="13.5" thickBot="1" x14ac:dyDescent="0.25">
      <c r="A58" s="25" t="s">
        <v>39</v>
      </c>
      <c r="B58" s="40">
        <v>0</v>
      </c>
      <c r="C58" s="14"/>
    </row>
    <row r="59" spans="1:5" ht="13.5" thickBot="1" x14ac:dyDescent="0.25">
      <c r="A59" s="33" t="s">
        <v>40</v>
      </c>
      <c r="B59" s="34">
        <f>SUM(B31:B58)</f>
        <v>521233</v>
      </c>
      <c r="C59" s="14"/>
    </row>
    <row r="60" spans="1:5" ht="13.5" thickBot="1" x14ac:dyDescent="0.25">
      <c r="A60" s="30"/>
      <c r="B60" s="36"/>
    </row>
    <row r="61" spans="1:5" x14ac:dyDescent="0.2">
      <c r="A61" s="27"/>
      <c r="B61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2023-09-10T15:35:05Z</dcterms:modified>
</cp:coreProperties>
</file>