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EB75FC-1187-404F-B964-840B9CA37A20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WEEKEND!$A$1:$R$64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E13" i="9"/>
  <c r="W13" i="9"/>
  <c r="Z13" i="9"/>
  <c r="AD13" i="9"/>
  <c r="AF13" i="9"/>
  <c r="AG13" i="9"/>
  <c r="AJ13" i="9"/>
  <c r="AK13" i="9"/>
  <c r="E14" i="9"/>
  <c r="W14" i="9"/>
  <c r="Z14" i="9"/>
  <c r="AD14" i="9"/>
  <c r="AF14" i="9"/>
  <c r="AG14" i="9"/>
  <c r="AJ14" i="9"/>
  <c r="AK14" i="9"/>
  <c r="F15" i="9"/>
  <c r="W15" i="9"/>
  <c r="Z15" i="9"/>
  <c r="AD15" i="9"/>
  <c r="AF15" i="9"/>
  <c r="AG15" i="9"/>
  <c r="AJ15" i="9"/>
  <c r="AK15" i="9"/>
  <c r="W16" i="9"/>
  <c r="Z16" i="9"/>
  <c r="AD16" i="9"/>
  <c r="AF16" i="9"/>
  <c r="AG16" i="9"/>
  <c r="AJ16" i="9"/>
  <c r="W17" i="9"/>
  <c r="Z17" i="9"/>
  <c r="AD17" i="9"/>
  <c r="AF17" i="9"/>
  <c r="AG17" i="9"/>
  <c r="AJ17" i="9"/>
  <c r="W18" i="9"/>
  <c r="Z18" i="9"/>
  <c r="AD18" i="9"/>
  <c r="AF18" i="9"/>
  <c r="AG18" i="9"/>
  <c r="AJ18" i="9"/>
  <c r="W19" i="9"/>
  <c r="Z19" i="9"/>
  <c r="AD19" i="9"/>
  <c r="AF19" i="9"/>
  <c r="AG19" i="9"/>
  <c r="AJ19" i="9"/>
  <c r="W20" i="9"/>
  <c r="Z20" i="9"/>
  <c r="AD20" i="9"/>
  <c r="AF20" i="9"/>
  <c r="AJ20" i="9"/>
  <c r="W21" i="9"/>
  <c r="Z21" i="9"/>
  <c r="AD21" i="9"/>
  <c r="AF21" i="9"/>
  <c r="AJ21" i="9"/>
  <c r="W22" i="9"/>
  <c r="Z22" i="9"/>
  <c r="AD22" i="9"/>
  <c r="AF22" i="9"/>
  <c r="AJ22" i="9"/>
  <c r="W23" i="9"/>
  <c r="Z23" i="9"/>
  <c r="AD23" i="9"/>
  <c r="AF23" i="9"/>
  <c r="AJ23" i="9"/>
  <c r="W24" i="9"/>
  <c r="Z24" i="9"/>
  <c r="AD24" i="9"/>
  <c r="AF24" i="9"/>
  <c r="AJ24" i="9"/>
  <c r="W25" i="9"/>
  <c r="Z25" i="9"/>
  <c r="AD25" i="9"/>
  <c r="AF25" i="9"/>
  <c r="AJ25" i="9"/>
  <c r="W26" i="9"/>
  <c r="Z26" i="9"/>
  <c r="AD26" i="9"/>
  <c r="AF26" i="9"/>
  <c r="AJ26" i="9"/>
  <c r="W27" i="9"/>
  <c r="Z27" i="9"/>
  <c r="AD27" i="9"/>
  <c r="AF27" i="9"/>
  <c r="AJ27" i="9"/>
  <c r="B28" i="9"/>
  <c r="C28" i="9"/>
  <c r="W28" i="9"/>
  <c r="Z28" i="9"/>
  <c r="AD28" i="9"/>
  <c r="AF28" i="9"/>
  <c r="AJ28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2" i="9"/>
  <c r="B1" i="11"/>
  <c r="H1" i="11"/>
  <c r="N1" i="11"/>
  <c r="B2" i="11"/>
  <c r="H2" i="11"/>
  <c r="N2" i="11"/>
  <c r="D4" i="11"/>
  <c r="J4" i="11"/>
  <c r="P4" i="11"/>
  <c r="K14" i="11"/>
  <c r="Q14" i="11"/>
  <c r="F15" i="11"/>
  <c r="L15" i="11"/>
  <c r="R15" i="11"/>
  <c r="C28" i="11"/>
  <c r="I28" i="11"/>
  <c r="N28" i="11"/>
  <c r="O28" i="11"/>
  <c r="K29" i="11"/>
  <c r="Q29" i="11"/>
  <c r="N62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8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0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5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<sst xmlns="http://schemas.openxmlformats.org/spreadsheetml/2006/main" count="379" uniqueCount="90">
  <si>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</si>
  <si>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</si>
  <si>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</si>
  <si>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</si>
  <si>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</si>
  <si>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</si>
  <si>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</si>
  <si>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</si>
  <si>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</si>
  <si>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</si>
  <si>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</si>
  <si>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</si>
  <si>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</si>
  <si>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</si>
  <si>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</si>
  <si>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</si>
  <si>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</si>
  <si>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</si>
  <si>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</si>
  <si>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</si>
  <si>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</si>
  <si>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</si>
  <si>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</si>
  <si>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</si>
  <si>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</si>
  <si>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</si>
  <si>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</si>
  <si>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</si>
  <si>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</si>
  <si>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</si>
  <si>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</si>
  <si>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</si>
  <si>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</si>
  <si>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</si>
  <si>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</si>
  <si>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</si>
  <si>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</si>
  <si>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</si>
  <si>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</si>
  <si>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</si>
  <si>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</si>
  <si>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</si>
  <si>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</si>
  <si>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</si>
  <si>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</si>
  <si>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</si>
  <si>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</si>
  <si>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</si>
  <si>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</si>
  <si>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</si>
  <si>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</si>
  <si>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</si>
  <si>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</si>
  <si>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</si>
  <si>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</si>
  <si>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</si>
  <si>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</si>
  <si>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</si>
  <si>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</si>
  <si>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</si>
  <si>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</si>
  <si>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</si>
  <si>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</si>
  <si>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</si>
  <si>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</si>
  <si>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</si>
  <si>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</si>
  <si>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</si>
  <si>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</si>
  <si>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</si>
  <si>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</si>
  <si>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</si>
  <si>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</si>
  <si>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</si>
  <si>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</si>
  <si>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</si>
  <si>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</si>
  <si>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</si>
  <si>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</si>
  <si>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</si>
  <si>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</si>
  <si>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</si>
  <si>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JAKE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</si>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</sst>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0" fontId="8" fillId="0" borderId="8" xfId="0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653-B1AB-0B04714EF35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653-B1AB-0B04714EF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91968"/>
        <c:axId val="1"/>
      </c:lineChart>
      <c:catAx>
        <c:axId val="321391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919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A7-4773-8595-3F5229B7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54960"/>
        <c:axId val="1"/>
      </c:lineChart>
      <c:catAx>
        <c:axId val="32205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5496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8E-41A6-ADC7-DD51F87F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55424"/>
        <c:axId val="1"/>
      </c:lineChart>
      <c:catAx>
        <c:axId val="3220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554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62-41B0-A307-4C858D7A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10768"/>
        <c:axId val="1"/>
      </c:lineChart>
      <c:catAx>
        <c:axId val="3226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6107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7-45EE-B536-30C2365A4F4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7-45EE-B536-30C2365A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12160"/>
        <c:axId val="1"/>
      </c:lineChart>
      <c:catAx>
        <c:axId val="322612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6121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C-4FD8-8C69-AA86C897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13552"/>
        <c:axId val="1"/>
      </c:lineChart>
      <c:dateAx>
        <c:axId val="322613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613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E-428D-A2D0-6E066CBC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13088"/>
        <c:axId val="1"/>
      </c:lineChart>
      <c:catAx>
        <c:axId val="322613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6130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1F-4B6B-94DC-626A7D3C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06592"/>
        <c:axId val="1"/>
      </c:lineChart>
      <c:catAx>
        <c:axId val="3226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6065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E8-49A2-9C70-AFCF3C15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89008"/>
        <c:axId val="1"/>
      </c:lineChart>
      <c:catAx>
        <c:axId val="32318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1890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F0-4A90-B6C7-B8FF0192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2256"/>
        <c:axId val="1"/>
      </c:lineChart>
      <c:catAx>
        <c:axId val="3231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192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F-46A5-8694-44C77B1317F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F-46A5-8694-44C77B13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1328"/>
        <c:axId val="1"/>
      </c:lineChart>
      <c:catAx>
        <c:axId val="323191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1913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4-4A55-AD04-046EA45E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90576"/>
        <c:axId val="1"/>
      </c:lineChart>
      <c:dateAx>
        <c:axId val="321390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905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8-4F4C-9454-F7BBF462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0864"/>
        <c:axId val="1"/>
      </c:lineChart>
      <c:dateAx>
        <c:axId val="323190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190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A-429B-AE8A-69B0AAF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3648"/>
        <c:axId val="1"/>
      </c:lineChart>
      <c:catAx>
        <c:axId val="323193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1936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FE-4C0A-834A-FC6898EE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4576"/>
        <c:axId val="1"/>
      </c:lineChart>
      <c:catAx>
        <c:axId val="32319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1945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2B-4880-9D24-B675755C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62240"/>
        <c:axId val="1"/>
      </c:lineChart>
      <c:catAx>
        <c:axId val="3238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862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8E-42FB-8916-32D4E535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60848"/>
        <c:axId val="1"/>
      </c:lineChart>
      <c:catAx>
        <c:axId val="3238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860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0AE-A4A9-F783528D8EF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0AE-A4A9-F783528D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8992"/>
        <c:axId val="1"/>
      </c:lineChart>
      <c:catAx>
        <c:axId val="32385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8589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7-4E1B-95BD-0F039100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8064"/>
        <c:axId val="1"/>
      </c:lineChart>
      <c:dateAx>
        <c:axId val="323858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858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C-4938-8A3F-DC98DC1C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64560"/>
        <c:axId val="1"/>
      </c:lineChart>
      <c:catAx>
        <c:axId val="3238645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8645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D4-48E4-A543-7E569196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9456"/>
        <c:axId val="1"/>
      </c:lineChart>
      <c:catAx>
        <c:axId val="3238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385945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AC-4A99-8CD7-6C1283DC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31680"/>
        <c:axId val="1"/>
      </c:lineChart>
      <c:catAx>
        <c:axId val="3242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316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B-46D5-97E6-9BBA9ED6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91040"/>
        <c:axId val="1"/>
      </c:lineChart>
      <c:catAx>
        <c:axId val="321391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910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F4-409C-BD91-FE40425C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34000"/>
        <c:axId val="1"/>
      </c:lineChart>
      <c:catAx>
        <c:axId val="32423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34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9.1410625971977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076594376406308E-2"/>
          <c:y val="5.3018163063746751E-2"/>
          <c:w val="0.9444427598579328"/>
          <c:h val="0.8098981461117176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465000</c:v>
                </c:pt>
                <c:pt idx="14">
                  <c:v>450000</c:v>
                </c:pt>
                <c:pt idx="15">
                  <c:v>435000</c:v>
                </c:pt>
                <c:pt idx="16">
                  <c:v>410000</c:v>
                </c:pt>
                <c:pt idx="17">
                  <c:v>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F-458E-8EA7-E12D10D025A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F-458E-8EA7-E12D10D0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34464"/>
        <c:axId val="1"/>
      </c:lineChart>
      <c:catAx>
        <c:axId val="32423446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34464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044983468089247"/>
          <c:w val="4.8983336612678334E-2"/>
          <c:h val="8.4097775894218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D-450A-8949-7540B24A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35856"/>
        <c:axId val="1"/>
      </c:lineChart>
      <c:dateAx>
        <c:axId val="324235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35856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3-4197-AF5F-9F2CEC24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36784"/>
        <c:axId val="1"/>
      </c:lineChart>
      <c:catAx>
        <c:axId val="3242367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36784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400527</c:v>
                </c:pt>
                <c:pt idx="1">
                  <c:v>405527</c:v>
                </c:pt>
                <c:pt idx="2">
                  <c:v>410527</c:v>
                </c:pt>
                <c:pt idx="3">
                  <c:v>410527</c:v>
                </c:pt>
                <c:pt idx="4">
                  <c:v>410527</c:v>
                </c:pt>
                <c:pt idx="5">
                  <c:v>420527</c:v>
                </c:pt>
                <c:pt idx="6">
                  <c:v>430527</c:v>
                </c:pt>
                <c:pt idx="7">
                  <c:v>440527</c:v>
                </c:pt>
                <c:pt idx="8">
                  <c:v>440527</c:v>
                </c:pt>
                <c:pt idx="9">
                  <c:v>440527</c:v>
                </c:pt>
                <c:pt idx="10">
                  <c:v>440527</c:v>
                </c:pt>
                <c:pt idx="11">
                  <c:v>440527</c:v>
                </c:pt>
                <c:pt idx="12">
                  <c:v>445527</c:v>
                </c:pt>
                <c:pt idx="13">
                  <c:v>450527</c:v>
                </c:pt>
                <c:pt idx="14">
                  <c:v>455527</c:v>
                </c:pt>
                <c:pt idx="15">
                  <c:v>455527</c:v>
                </c:pt>
                <c:pt idx="16">
                  <c:v>455527</c:v>
                </c:pt>
                <c:pt idx="17">
                  <c:v>455527</c:v>
                </c:pt>
                <c:pt idx="18">
                  <c:v>455527</c:v>
                </c:pt>
                <c:pt idx="19">
                  <c:v>455527</c:v>
                </c:pt>
                <c:pt idx="20">
                  <c:v>455527</c:v>
                </c:pt>
                <c:pt idx="21">
                  <c:v>455527</c:v>
                </c:pt>
                <c:pt idx="22">
                  <c:v>455527</c:v>
                </c:pt>
                <c:pt idx="23">
                  <c:v>455527</c:v>
                </c:pt>
                <c:pt idx="24">
                  <c:v>455527</c:v>
                </c:pt>
                <c:pt idx="25">
                  <c:v>455527</c:v>
                </c:pt>
                <c:pt idx="26">
                  <c:v>455527</c:v>
                </c:pt>
                <c:pt idx="27">
                  <c:v>455527</c:v>
                </c:pt>
                <c:pt idx="28">
                  <c:v>455527</c:v>
                </c:pt>
                <c:pt idx="29">
                  <c:v>455527</c:v>
                </c:pt>
                <c:pt idx="30">
                  <c:v>455527</c:v>
                </c:pt>
                <c:pt idx="31">
                  <c:v>455527</c:v>
                </c:pt>
                <c:pt idx="32">
                  <c:v>460527</c:v>
                </c:pt>
                <c:pt idx="33">
                  <c:v>460527</c:v>
                </c:pt>
                <c:pt idx="34">
                  <c:v>460527</c:v>
                </c:pt>
                <c:pt idx="35">
                  <c:v>460527</c:v>
                </c:pt>
                <c:pt idx="36">
                  <c:v>465527</c:v>
                </c:pt>
                <c:pt idx="37">
                  <c:v>465527</c:v>
                </c:pt>
                <c:pt idx="38">
                  <c:v>470527</c:v>
                </c:pt>
                <c:pt idx="39">
                  <c:v>470527</c:v>
                </c:pt>
                <c:pt idx="40">
                  <c:v>470527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98-4A0D-B63A-46A558DC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17936"/>
        <c:axId val="1"/>
      </c:lineChart>
      <c:catAx>
        <c:axId val="334317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317936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90296877615443"/>
          <c:y val="0.91533801708282214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47652947909362"/>
          <c:w val="0.85422391699679712"/>
          <c:h val="0.5936700038153051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D4-48DF-A6B2-FC1C9400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18864"/>
        <c:axId val="1"/>
      </c:lineChart>
      <c:catAx>
        <c:axId val="33431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318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66471179913634"/>
          <c:w val="9.8677590411698976E-2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094978664891988"/>
          <c:w val="0.85509946700472361"/>
          <c:h val="0.6340908473885279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-13230</c:v>
                </c:pt>
                <c:pt idx="1">
                  <c:v>-2730</c:v>
                </c:pt>
                <c:pt idx="2">
                  <c:v>-2730</c:v>
                </c:pt>
                <c:pt idx="3">
                  <c:v>-2720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9B-40CD-B00E-62165A5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21184"/>
        <c:axId val="1"/>
      </c:lineChart>
      <c:catAx>
        <c:axId val="33432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321184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400948881680663"/>
          <c:w val="0.134786865138032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40-4E61-B7E6-2CA26D3C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92896"/>
        <c:axId val="1"/>
      </c:lineChart>
      <c:catAx>
        <c:axId val="3213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928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12-45B9-B3C3-4009866D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91504"/>
        <c:axId val="1"/>
      </c:lineChart>
      <c:catAx>
        <c:axId val="32139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915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CE-4902-91E0-F5E5724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55888"/>
        <c:axId val="1"/>
      </c:lineChart>
      <c:catAx>
        <c:axId val="32205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558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C-4CC8-A74C-833CB6944F5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C-4CC8-A74C-833CB694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56816"/>
        <c:axId val="1"/>
      </c:lineChart>
      <c:catAx>
        <c:axId val="322056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568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D-40E5-83C5-D4369034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53568"/>
        <c:axId val="1"/>
      </c:lineChart>
      <c:dateAx>
        <c:axId val="322053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53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0-4BDE-8968-F987B38F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057744"/>
        <c:axId val="1"/>
      </c:lineChart>
      <c:catAx>
        <c:axId val="322057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20577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BA230D3-0D68-6055-2C81-B169C1254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85FAFE7-3B68-0EA8-2D57-B776F0044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28575</xdr:rowOff>
    </xdr:from>
    <xdr:to>
      <xdr:col>0</xdr:col>
      <xdr:colOff>0</xdr:colOff>
      <xdr:row>81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F75EF99-272C-770D-A956-460A0E284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811F607-63BF-9DFB-A16B-8AC4FED37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D9E7010B-8A02-26A8-0364-68AA4BCE8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E95FAF28-4688-5774-40FD-69D2EC06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0085E94-B032-6D06-3245-F1D8463F0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FF5E4B73-7AAF-DA85-C41B-2796DF63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64</xdr:row>
      <xdr:rowOff>28575</xdr:rowOff>
    </xdr:from>
    <xdr:to>
      <xdr:col>0</xdr:col>
      <xdr:colOff>0</xdr:colOff>
      <xdr:row>81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3E3ED8C-781E-A84F-CEDB-6174C1DA5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B2904B9E-220D-1038-27C9-EAFF0C3F4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B85F368-06DA-E6C4-4F66-568AE5AF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FF335EFB-D050-4979-BA5B-2BC7F1DB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2B61FBA5-290B-7C35-9901-52B9FFE8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71376D5B-E978-D053-5F87-1FAFC1A8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64</xdr:row>
      <xdr:rowOff>28575</xdr:rowOff>
    </xdr:from>
    <xdr:to>
      <xdr:col>0</xdr:col>
      <xdr:colOff>0</xdr:colOff>
      <xdr:row>81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F8BD429E-A895-CF4B-62A1-18927B88B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DB7870D8-25ED-3301-20D6-A6BEF6EC2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64787A60-E1AD-373D-D342-0D27FD9D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111C80B9-5CE5-E02B-7218-DBDC92C59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63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89F93748-2CC5-C43F-072C-BB8AAF06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AA6A0AE3-A332-AC9E-3B96-01791A50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64</xdr:row>
      <xdr:rowOff>28575</xdr:rowOff>
    </xdr:from>
    <xdr:to>
      <xdr:col>0</xdr:col>
      <xdr:colOff>0</xdr:colOff>
      <xdr:row>81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97FC2316-3CCA-C614-7403-6CC37C5C3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51BB347E-AFCA-CDD9-7F16-E39AA929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302015C0-28B5-E606-D674-D470E9075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43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89D1DC14-F570-5ED3-752B-0E01D9161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0</xdr:col>
      <xdr:colOff>0</xdr:colOff>
      <xdr:row>65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1B0EE4-45EC-0A07-4631-1CB7A9D2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BEBE680F-21CA-DC24-28DC-74C8278EE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66</xdr:row>
      <xdr:rowOff>28575</xdr:rowOff>
    </xdr:from>
    <xdr:to>
      <xdr:col>0</xdr:col>
      <xdr:colOff>0</xdr:colOff>
      <xdr:row>83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A8368E12-517B-DE76-65E0-1357FEAC8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2C55D51F-59F2-0A5A-4117-1183FD689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45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9808CD1F-5847-D06B-5DCE-26670B59D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45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ED7D829D-B9C9-5D45-C99C-AEFCB714E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78</xdr:row>
      <xdr:rowOff>9525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A3443023-E016-236E-5D7B-14E34597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EB24724F-7275-021E-A05E-FC0C0A36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28575</xdr:colOff>
      <xdr:row>80</xdr:row>
      <xdr:rowOff>0</xdr:rowOff>
    </xdr:from>
    <xdr:to>
      <xdr:col>20</xdr:col>
      <xdr:colOff>685800</xdr:colOff>
      <xdr:row>100</xdr:row>
      <xdr:rowOff>76200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ED672D93-D674-D7D7-BCFC-6D638A19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A0C409D1-53F4-1ED1-B72D-51EF3205D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ADA8004B-0045-2E08-4055-1781B8D8E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A1E16F58-1FE0-DB16-E32D-B13198DAD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B9911FB6-3AED-4EB6-09B8-8FDA861F0389}"/>
            </a:ext>
          </a:extLst>
        </xdr:cNvPr>
        <xdr:cNvSpPr txBox="1">
          <a:spLocks noChangeArrowheads="1"/>
        </xdr:cNvSpPr>
      </xdr:nvSpPr>
      <xdr:spPr bwMode="auto">
        <a:xfrm>
          <a:off x="3905250" y="5638800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C9EBF3CB-175F-4B93-2ADF-DA15BFA3AC5A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B87D7046-60CE-D078-F4FE-64A63F55F435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EEF34BD7-0092-ADD2-7FC1-47A3A9CF5BBA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177198B9-CB7F-7556-ED21-39143F9090E7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E0AD2513-0F82-BCDC-4613-933C1586507E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46A74331-76D6-D685-2413-30992D3C6202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ABEF8B0B-A6FD-96C8-6053-CE777D0559FC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A890B579-1E85-0296-07A4-D626DDF56FD5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0FF0CB32-1EF0-AD29-2E56-AE10F959257D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91B8512A-4FFA-A7A3-B83E-39D071BC238B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94131014-8602-49C5-951A-FDE732CB67BA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FA86F786-EB37-603E-A8F9-E91755914EDE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15E02D15-C035-C65D-6C98-EBA42A189943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>
          <a:extLst>
            <a:ext uri="{FF2B5EF4-FFF2-40B4-BE49-F238E27FC236}">
              <a16:creationId xmlns:a16="http://schemas.microsoft.com/office/drawing/2014/main" id="{E9629E92-9020-E117-E005-3AF649C4FD8E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83B9CFBE-E702-9EC2-CDB7-1C813E8CA099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>
          <a:extLst>
            <a:ext uri="{FF2B5EF4-FFF2-40B4-BE49-F238E27FC236}">
              <a16:creationId xmlns:a16="http://schemas.microsoft.com/office/drawing/2014/main" id="{F93F443E-4B4B-ACD0-6F4E-2B92A0F3E833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FEDC2AB6-1160-2C53-2B54-7F2B8A178B40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>
          <a:extLst>
            <a:ext uri="{FF2B5EF4-FFF2-40B4-BE49-F238E27FC236}">
              <a16:creationId xmlns:a16="http://schemas.microsoft.com/office/drawing/2014/main" id="{17F2C9CC-C12E-4C56-D7A0-28A92BA0DCF9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>
          <a:extLst>
            <a:ext uri="{FF2B5EF4-FFF2-40B4-BE49-F238E27FC236}">
              <a16:creationId xmlns:a16="http://schemas.microsoft.com/office/drawing/2014/main" id="{37D78A8B-C7FB-EA56-1BDB-C82FB4E9F02D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>
          <a:extLst>
            <a:ext uri="{FF2B5EF4-FFF2-40B4-BE49-F238E27FC236}">
              <a16:creationId xmlns:a16="http://schemas.microsoft.com/office/drawing/2014/main" id="{637F2346-B8FD-5A59-4ABC-725DEB7CDC0B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>
          <a:extLst>
            <a:ext uri="{FF2B5EF4-FFF2-40B4-BE49-F238E27FC236}">
              <a16:creationId xmlns:a16="http://schemas.microsoft.com/office/drawing/2014/main" id="{149ACFED-F0B9-68C7-980B-D1D74CCA9F15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>
          <a:extLst>
            <a:ext uri="{FF2B5EF4-FFF2-40B4-BE49-F238E27FC236}">
              <a16:creationId xmlns:a16="http://schemas.microsoft.com/office/drawing/2014/main" id="{AD845A24-FA8D-42BD-A844-DB1151D40FE5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>
          <a:extLst>
            <a:ext uri="{FF2B5EF4-FFF2-40B4-BE49-F238E27FC236}">
              <a16:creationId xmlns:a16="http://schemas.microsoft.com/office/drawing/2014/main" id="{8B0CBCDD-B189-A172-173B-BBB81F10EDA4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>
          <a:extLst>
            <a:ext uri="{FF2B5EF4-FFF2-40B4-BE49-F238E27FC236}">
              <a16:creationId xmlns:a16="http://schemas.microsoft.com/office/drawing/2014/main" id="{D367F130-88A3-FFB0-757E-59DD9A37AF93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>
          <a:extLst>
            <a:ext uri="{FF2B5EF4-FFF2-40B4-BE49-F238E27FC236}">
              <a16:creationId xmlns:a16="http://schemas.microsoft.com/office/drawing/2014/main" id="{1FCB313C-7ABF-81BF-4D9C-93BBFFE598DE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>
          <a:extLst>
            <a:ext uri="{FF2B5EF4-FFF2-40B4-BE49-F238E27FC236}">
              <a16:creationId xmlns:a16="http://schemas.microsoft.com/office/drawing/2014/main" id="{03C02BDD-9089-0A04-C4BC-4D2751A92081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>
          <a:extLst>
            <a:ext uri="{FF2B5EF4-FFF2-40B4-BE49-F238E27FC236}">
              <a16:creationId xmlns:a16="http://schemas.microsoft.com/office/drawing/2014/main" id="{5C231CA2-9A21-6DE8-7428-EB65D1093BF8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>
          <a:extLst>
            <a:ext uri="{FF2B5EF4-FFF2-40B4-BE49-F238E27FC236}">
              <a16:creationId xmlns:a16="http://schemas.microsoft.com/office/drawing/2014/main" id="{52F626E3-01EE-BFF3-B322-7352D25AF371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>
          <a:extLst>
            <a:ext uri="{FF2B5EF4-FFF2-40B4-BE49-F238E27FC236}">
              <a16:creationId xmlns:a16="http://schemas.microsoft.com/office/drawing/2014/main" id="{05345C24-2819-77A2-A7BF-4295A84E7C4F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>
          <a:extLst>
            <a:ext uri="{FF2B5EF4-FFF2-40B4-BE49-F238E27FC236}">
              <a16:creationId xmlns:a16="http://schemas.microsoft.com/office/drawing/2014/main" id="{B5184AD8-C74D-70DB-45D0-1AE29CA2A00C}"/>
            </a:ext>
          </a:extLst>
        </xdr:cNvPr>
        <xdr:cNvSpPr txBox="1">
          <a:spLocks noChangeArrowheads="1"/>
        </xdr:cNvSpPr>
      </xdr:nvSpPr>
      <xdr:spPr bwMode="auto">
        <a:xfrm>
          <a:off x="16182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>
          <a:extLst>
            <a:ext uri="{FF2B5EF4-FFF2-40B4-BE49-F238E27FC236}">
              <a16:creationId xmlns:a16="http://schemas.microsoft.com/office/drawing/2014/main" id="{E61657A4-F701-6F3A-A013-4E8A4737AB3A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>
          <a:extLst>
            <a:ext uri="{FF2B5EF4-FFF2-40B4-BE49-F238E27FC236}">
              <a16:creationId xmlns:a16="http://schemas.microsoft.com/office/drawing/2014/main" id="{D1E1548D-92D2-2746-4076-A6BFAF01E6A7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>
          <a:extLst>
            <a:ext uri="{FF2B5EF4-FFF2-40B4-BE49-F238E27FC236}">
              <a16:creationId xmlns:a16="http://schemas.microsoft.com/office/drawing/2014/main" id="{4C4455E4-8ABD-17E3-F334-0D83F8E1E571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>
          <a:extLst>
            <a:ext uri="{FF2B5EF4-FFF2-40B4-BE49-F238E27FC236}">
              <a16:creationId xmlns:a16="http://schemas.microsoft.com/office/drawing/2014/main" id="{E0BF6318-CD1E-AA3F-0F67-3AC00C10B404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>
          <a:extLst>
            <a:ext uri="{FF2B5EF4-FFF2-40B4-BE49-F238E27FC236}">
              <a16:creationId xmlns:a16="http://schemas.microsoft.com/office/drawing/2014/main" id="{80543839-9809-0991-EB5C-7E4CC9CB0E36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>
          <a:extLst>
            <a:ext uri="{FF2B5EF4-FFF2-40B4-BE49-F238E27FC236}">
              <a16:creationId xmlns:a16="http://schemas.microsoft.com/office/drawing/2014/main" id="{E4275B7B-E5D6-4A08-8E4E-64CA621D9671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>
          <a:extLst>
            <a:ext uri="{FF2B5EF4-FFF2-40B4-BE49-F238E27FC236}">
              <a16:creationId xmlns:a16="http://schemas.microsoft.com/office/drawing/2014/main" id="{9D2CA6DA-2A68-7562-CB64-CDD00F6C32BA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>
          <a:extLst>
            <a:ext uri="{FF2B5EF4-FFF2-40B4-BE49-F238E27FC236}">
              <a16:creationId xmlns:a16="http://schemas.microsoft.com/office/drawing/2014/main" id="{792D2B60-57F2-1F49-33B6-321DE374DE01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>
          <a:extLst>
            <a:ext uri="{FF2B5EF4-FFF2-40B4-BE49-F238E27FC236}">
              <a16:creationId xmlns:a16="http://schemas.microsoft.com/office/drawing/2014/main" id="{EB752EF4-C633-B1B1-8992-536A2EEA59F4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>
          <a:extLst>
            <a:ext uri="{FF2B5EF4-FFF2-40B4-BE49-F238E27FC236}">
              <a16:creationId xmlns:a16="http://schemas.microsoft.com/office/drawing/2014/main" id="{0EE81559-F027-40B7-6C30-D034B35850A1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>
          <a:extLst>
            <a:ext uri="{FF2B5EF4-FFF2-40B4-BE49-F238E27FC236}">
              <a16:creationId xmlns:a16="http://schemas.microsoft.com/office/drawing/2014/main" id="{6EFA5DED-95FC-7D27-AE72-CCBFAA36797C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>
          <a:extLst>
            <a:ext uri="{FF2B5EF4-FFF2-40B4-BE49-F238E27FC236}">
              <a16:creationId xmlns:a16="http://schemas.microsoft.com/office/drawing/2014/main" id="{75726278-A4EC-72B6-EC12-CA14EDF5D7CA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>
          <a:extLst>
            <a:ext uri="{FF2B5EF4-FFF2-40B4-BE49-F238E27FC236}">
              <a16:creationId xmlns:a16="http://schemas.microsoft.com/office/drawing/2014/main" id="{8E1AEA1B-BD5F-33D2-5F09-B81B8B4EAAC3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>
          <a:extLst>
            <a:ext uri="{FF2B5EF4-FFF2-40B4-BE49-F238E27FC236}">
              <a16:creationId xmlns:a16="http://schemas.microsoft.com/office/drawing/2014/main" id="{DFC3628E-BB06-A2A2-337B-27B32DD600D3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>
          <a:extLst>
            <a:ext uri="{FF2B5EF4-FFF2-40B4-BE49-F238E27FC236}">
              <a16:creationId xmlns:a16="http://schemas.microsoft.com/office/drawing/2014/main" id="{85181629-223A-D538-E458-BA5AA06BDC9C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>
          <a:extLst>
            <a:ext uri="{FF2B5EF4-FFF2-40B4-BE49-F238E27FC236}">
              <a16:creationId xmlns:a16="http://schemas.microsoft.com/office/drawing/2014/main" id="{4DDA02AF-BEC2-DDB6-8306-27093D329867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>
          <a:extLst>
            <a:ext uri="{FF2B5EF4-FFF2-40B4-BE49-F238E27FC236}">
              <a16:creationId xmlns:a16="http://schemas.microsoft.com/office/drawing/2014/main" id="{62B8B5FA-7358-6F5E-78E9-CA0DC736DC14}"/>
            </a:ext>
          </a:extLst>
        </xdr:cNvPr>
        <xdr:cNvSpPr txBox="1">
          <a:spLocks noChangeArrowheads="1"/>
        </xdr:cNvSpPr>
      </xdr:nvSpPr>
      <xdr:spPr bwMode="auto">
        <a:xfrm>
          <a:off x="389572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>
          <a:extLst>
            <a:ext uri="{FF2B5EF4-FFF2-40B4-BE49-F238E27FC236}">
              <a16:creationId xmlns:a16="http://schemas.microsoft.com/office/drawing/2014/main" id="{406F4D8F-B8B2-F5AB-25E8-18FEF99AAA80}"/>
            </a:ext>
          </a:extLst>
        </xdr:cNvPr>
        <xdr:cNvSpPr txBox="1">
          <a:spLocks noChangeArrowheads="1"/>
        </xdr:cNvSpPr>
      </xdr:nvSpPr>
      <xdr:spPr bwMode="auto">
        <a:xfrm>
          <a:off x="119824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>
          <a:extLst>
            <a:ext uri="{FF2B5EF4-FFF2-40B4-BE49-F238E27FC236}">
              <a16:creationId xmlns:a16="http://schemas.microsoft.com/office/drawing/2014/main" id="{1EA80E6B-65BD-2A9F-697A-8EE96900D3AF}"/>
            </a:ext>
          </a:extLst>
        </xdr:cNvPr>
        <xdr:cNvSpPr txBox="1">
          <a:spLocks noChangeArrowheads="1"/>
        </xdr:cNvSpPr>
      </xdr:nvSpPr>
      <xdr:spPr bwMode="auto">
        <a:xfrm>
          <a:off x="39052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>
          <a:extLst>
            <a:ext uri="{FF2B5EF4-FFF2-40B4-BE49-F238E27FC236}">
              <a16:creationId xmlns:a16="http://schemas.microsoft.com/office/drawing/2014/main" id="{A87BCDC5-BC78-B747-2FCE-927EE7C7EC84}"/>
            </a:ext>
          </a:extLst>
        </xdr:cNvPr>
        <xdr:cNvSpPr txBox="1">
          <a:spLocks noChangeArrowheads="1"/>
        </xdr:cNvSpPr>
      </xdr:nvSpPr>
      <xdr:spPr bwMode="auto">
        <a:xfrm>
          <a:off x="119919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390525</xdr:colOff>
      <xdr:row>30</xdr:row>
      <xdr:rowOff>38100</xdr:rowOff>
    </xdr:from>
    <xdr:ext cx="104775" cy="212725"/>
    <xdr:sp macro="" textlink="">
      <xdr:nvSpPr>
        <xdr:cNvPr id="2134" name="Text Box 86">
          <a:extLst>
            <a:ext uri="{FF2B5EF4-FFF2-40B4-BE49-F238E27FC236}">
              <a16:creationId xmlns:a16="http://schemas.microsoft.com/office/drawing/2014/main" id="{21A2510C-F840-3FDA-4437-C65A62B47819}"/>
            </a:ext>
          </a:extLst>
        </xdr:cNvPr>
        <xdr:cNvSpPr txBox="1">
          <a:spLocks noChangeArrowheads="1"/>
        </xdr:cNvSpPr>
      </xdr:nvSpPr>
      <xdr:spPr bwMode="auto">
        <a:xfrm>
          <a:off x="20107275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4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1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37209</v>
      </c>
      <c r="F1" s="4" t="s">
        <v>1</v>
      </c>
      <c r="G1" s="5">
        <v>400000</v>
      </c>
      <c r="H1" s="6"/>
      <c r="I1" s="7" t="s">
        <v>2</v>
      </c>
      <c r="J1" s="8">
        <v>65000</v>
      </c>
      <c r="O1" s="42" t="s">
        <v>3</v>
      </c>
      <c r="P1" s="11">
        <f ca="1">TODAY()+2</f>
        <v>37211</v>
      </c>
      <c r="Q1" s="12">
        <v>380000</v>
      </c>
      <c r="S1" s="42" t="s">
        <v>4</v>
      </c>
      <c r="T1" s="11">
        <f ca="1">TODAY()+2</f>
        <v>37211</v>
      </c>
      <c r="U1" s="12">
        <v>55000</v>
      </c>
      <c r="X1" s="10" t="s">
        <v>5</v>
      </c>
      <c r="Y1" s="10" t="s">
        <v>46</v>
      </c>
      <c r="Z1" s="10" t="s">
        <v>6</v>
      </c>
      <c r="AA1" s="10"/>
      <c r="AB1" s="10" t="s">
        <v>57</v>
      </c>
      <c r="AC1" s="10" t="s">
        <v>58</v>
      </c>
      <c r="AD1" s="10" t="s">
        <v>59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37210</v>
      </c>
      <c r="D2" s="14"/>
      <c r="P2" s="11">
        <f ca="1">TODAY()+3</f>
        <v>37212</v>
      </c>
      <c r="Q2" s="12">
        <v>360000</v>
      </c>
      <c r="T2" s="11">
        <f ca="1">TODAY()+3</f>
        <v>37212</v>
      </c>
      <c r="U2" s="12">
        <v>50000</v>
      </c>
      <c r="W2" s="11">
        <v>37165</v>
      </c>
      <c r="X2" s="14">
        <v>0</v>
      </c>
      <c r="Y2" s="14">
        <v>0</v>
      </c>
      <c r="Z2" s="13">
        <f>400527-X2+Y2</f>
        <v>400527</v>
      </c>
      <c r="AA2" s="13"/>
      <c r="AB2" s="14">
        <v>0</v>
      </c>
      <c r="AC2" s="14">
        <v>0</v>
      </c>
      <c r="AD2" s="14">
        <f>-13230-AB2+AC2</f>
        <v>-13230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37208</v>
      </c>
      <c r="L3" s="23">
        <f ca="1">TODAY()</f>
        <v>37209</v>
      </c>
      <c r="M3" s="24" t="s">
        <v>17</v>
      </c>
      <c r="P3" s="11">
        <f ca="1">TODAY()+4</f>
        <v>37213</v>
      </c>
      <c r="Q3" s="12">
        <v>360000</v>
      </c>
      <c r="T3" s="11">
        <f ca="1">TODAY()+4</f>
        <v>37213</v>
      </c>
      <c r="U3" s="12">
        <v>50000</v>
      </c>
      <c r="W3" s="11">
        <f>W2+1</f>
        <v>37166</v>
      </c>
      <c r="X3" s="14">
        <v>0</v>
      </c>
      <c r="Y3" s="14">
        <v>5000</v>
      </c>
      <c r="Z3" s="13">
        <f t="shared" ref="Z3:Z11" si="0">Z2-X3+Y3</f>
        <v>405527</v>
      </c>
      <c r="AA3" s="13"/>
      <c r="AB3" s="14">
        <v>0</v>
      </c>
      <c r="AC3" s="14">
        <v>10500</v>
      </c>
      <c r="AD3" s="14">
        <f>AD2-AB3+AC3</f>
        <v>-2730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67</v>
      </c>
      <c r="C4" s="17">
        <v>47</v>
      </c>
      <c r="D4" s="18">
        <f>AVERAGE(B4,C4)</f>
        <v>57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37167</v>
      </c>
      <c r="X4" s="14">
        <v>0</v>
      </c>
      <c r="Y4" s="14">
        <v>5000</v>
      </c>
      <c r="Z4" s="13">
        <f t="shared" si="0"/>
        <v>410527</v>
      </c>
      <c r="AA4" s="13"/>
      <c r="AB4" s="14">
        <v>0</v>
      </c>
      <c r="AC4" s="14">
        <v>0</v>
      </c>
      <c r="AD4" s="14">
        <f>AD3-AB4+AC4</f>
        <v>-2730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/>
      <c r="D5" s="19"/>
      <c r="E5" s="20"/>
      <c r="F5" s="1"/>
      <c r="H5" s="1"/>
      <c r="J5" s="25" t="s">
        <v>55</v>
      </c>
      <c r="K5" s="38">
        <v>10000</v>
      </c>
      <c r="L5" s="9">
        <v>0</v>
      </c>
      <c r="M5" s="29">
        <f>+L5-K5</f>
        <v>-10000</v>
      </c>
      <c r="O5" s="52" t="s">
        <v>65</v>
      </c>
      <c r="P5" s="6"/>
      <c r="Q5" s="8">
        <v>725000</v>
      </c>
      <c r="S5" s="21" t="s">
        <v>66</v>
      </c>
      <c r="T5" s="6"/>
      <c r="U5" s="8">
        <v>270756</v>
      </c>
      <c r="W5" s="11">
        <f t="shared" si="2"/>
        <v>37168</v>
      </c>
      <c r="X5" s="14">
        <v>0</v>
      </c>
      <c r="Y5" s="14">
        <v>0</v>
      </c>
      <c r="Z5" s="13">
        <f t="shared" si="0"/>
        <v>410527</v>
      </c>
      <c r="AA5" s="13"/>
      <c r="AB5" s="14">
        <v>0</v>
      </c>
      <c r="AC5" s="14">
        <v>10</v>
      </c>
      <c r="AD5" s="14">
        <f t="shared" ref="AD5:AD47" si="4">AD4-AB5+AC5</f>
        <v>-2720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-390000</v>
      </c>
      <c r="C6" s="12">
        <v>0</v>
      </c>
      <c r="D6" s="25" t="s">
        <v>19</v>
      </c>
      <c r="E6" s="26">
        <v>-60000</v>
      </c>
      <c r="F6" s="12">
        <v>0</v>
      </c>
      <c r="G6" s="65"/>
      <c r="H6" s="12"/>
      <c r="J6" s="30" t="s">
        <v>24</v>
      </c>
      <c r="K6" s="39">
        <f>(+K4-K5)/2</f>
        <v>-5000</v>
      </c>
      <c r="L6" s="31">
        <f>(+L4-L5)/2</f>
        <v>0</v>
      </c>
      <c r="M6" s="32">
        <f>+L6-K6</f>
        <v>5000</v>
      </c>
      <c r="O6" s="21" t="s">
        <v>63</v>
      </c>
      <c r="P6" s="6"/>
      <c r="Q6" s="55">
        <f>Z31/Q5</f>
        <v>0.62831310344827584</v>
      </c>
      <c r="S6" s="21" t="s">
        <v>63</v>
      </c>
      <c r="T6" s="6"/>
      <c r="U6" s="55">
        <f>AD31/U5</f>
        <v>-1.0009011803985876E-2</v>
      </c>
      <c r="W6" s="11">
        <f t="shared" si="2"/>
        <v>37169</v>
      </c>
      <c r="X6" s="14">
        <v>0</v>
      </c>
      <c r="Y6" s="14">
        <v>0</v>
      </c>
      <c r="Z6" s="13">
        <f t="shared" si="0"/>
        <v>410527</v>
      </c>
      <c r="AA6" s="13"/>
      <c r="AB6" s="14">
        <v>0</v>
      </c>
      <c r="AC6" s="14">
        <v>10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48</v>
      </c>
      <c r="B7" s="40"/>
      <c r="D7" s="25" t="s">
        <v>22</v>
      </c>
      <c r="E7" s="26">
        <v>0</v>
      </c>
      <c r="G7" s="12"/>
      <c r="H7" s="12"/>
      <c r="W7" s="11">
        <f t="shared" si="2"/>
        <v>37170</v>
      </c>
      <c r="X7" s="14">
        <v>0</v>
      </c>
      <c r="Y7" s="14">
        <v>10000</v>
      </c>
      <c r="Z7" s="13">
        <f t="shared" si="0"/>
        <v>420527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50</v>
      </c>
      <c r="B8" s="40"/>
      <c r="D8" s="25" t="s">
        <v>23</v>
      </c>
      <c r="E8" s="26"/>
      <c r="G8" s="12"/>
      <c r="H8" s="12"/>
      <c r="W8" s="11">
        <f t="shared" si="2"/>
        <v>37171</v>
      </c>
      <c r="X8" s="14">
        <v>0</v>
      </c>
      <c r="Y8" s="14">
        <v>10000</v>
      </c>
      <c r="Z8" s="13">
        <f t="shared" si="0"/>
        <v>430527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60" t="s">
        <v>53</v>
      </c>
      <c r="B9" s="58">
        <v>-50000</v>
      </c>
      <c r="C9" s="67">
        <v>-75000</v>
      </c>
      <c r="D9" s="25" t="s">
        <v>25</v>
      </c>
      <c r="E9" s="26">
        <v>-20000</v>
      </c>
      <c r="G9" s="12"/>
      <c r="H9" s="12"/>
      <c r="L9" s="12"/>
      <c r="W9" s="11">
        <f t="shared" si="2"/>
        <v>37172</v>
      </c>
      <c r="X9" s="14">
        <v>0</v>
      </c>
      <c r="Y9" s="14">
        <v>10000</v>
      </c>
      <c r="Z9" s="13">
        <f t="shared" si="0"/>
        <v>440527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72</v>
      </c>
      <c r="B10" s="40">
        <v>0</v>
      </c>
      <c r="C10" s="14" t="s">
        <v>15</v>
      </c>
      <c r="D10" s="25" t="s">
        <v>45</v>
      </c>
      <c r="E10" s="26">
        <v>0</v>
      </c>
      <c r="G10" s="12"/>
      <c r="H10" s="12"/>
      <c r="W10" s="11">
        <f t="shared" si="2"/>
        <v>37173</v>
      </c>
      <c r="X10" s="14">
        <v>0</v>
      </c>
      <c r="Y10" s="14">
        <v>0</v>
      </c>
      <c r="Z10" s="13">
        <f t="shared" si="0"/>
        <v>440527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60" t="s">
        <v>25</v>
      </c>
      <c r="B11" s="58">
        <f>-103683-0-0-20000-7383+21066-15000</f>
        <v>-125000</v>
      </c>
      <c r="C11" s="40">
        <v>-110000</v>
      </c>
      <c r="D11" s="25" t="s">
        <v>26</v>
      </c>
      <c r="E11" s="26">
        <v>0</v>
      </c>
      <c r="G11" s="12"/>
      <c r="H11" s="12"/>
      <c r="R11" s="13"/>
      <c r="W11" s="11">
        <f t="shared" si="2"/>
        <v>37174</v>
      </c>
      <c r="X11" s="14">
        <v>0</v>
      </c>
      <c r="Y11" s="14">
        <v>0</v>
      </c>
      <c r="Z11" s="13">
        <f t="shared" si="0"/>
        <v>440527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64</v>
      </c>
      <c r="B12" s="40">
        <v>-20666</v>
      </c>
      <c r="C12" s="14"/>
      <c r="D12" s="66" t="s">
        <v>47</v>
      </c>
      <c r="E12" s="58">
        <v>-10000</v>
      </c>
      <c r="G12" s="12" t="s">
        <v>15</v>
      </c>
      <c r="H12" s="12"/>
      <c r="R12" s="13"/>
      <c r="W12" s="11">
        <f t="shared" si="2"/>
        <v>37175</v>
      </c>
      <c r="X12" s="14">
        <v>0</v>
      </c>
      <c r="Y12" s="14">
        <v>0</v>
      </c>
      <c r="Z12" s="13">
        <f t="shared" ref="Z12:Z47" si="5">Z11-X12+Y12</f>
        <v>440527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>
        <f>-20000</f>
        <v>-20000</v>
      </c>
      <c r="G13" s="12"/>
      <c r="H13" s="12"/>
      <c r="R13" s="13"/>
      <c r="W13" s="11">
        <f t="shared" si="2"/>
        <v>37176</v>
      </c>
      <c r="X13" s="14">
        <v>0</v>
      </c>
      <c r="Y13" s="14">
        <v>0</v>
      </c>
      <c r="Z13" s="13">
        <f t="shared" si="5"/>
        <v>440527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/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56</v>
      </c>
      <c r="B14" s="40">
        <v>0</v>
      </c>
      <c r="C14" s="14"/>
      <c r="D14" s="33" t="s">
        <v>28</v>
      </c>
      <c r="E14" s="34">
        <f>SUM(E6:E13)</f>
        <v>-110000</v>
      </c>
      <c r="G14" s="12"/>
      <c r="H14" s="12"/>
      <c r="L14" s="12"/>
      <c r="R14" s="13"/>
      <c r="W14" s="11">
        <f t="shared" si="2"/>
        <v>37177</v>
      </c>
      <c r="X14" s="14">
        <v>0</v>
      </c>
      <c r="Y14" s="14">
        <v>5000</v>
      </c>
      <c r="Z14" s="13">
        <f t="shared" si="5"/>
        <v>445527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/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37178</v>
      </c>
      <c r="X15" s="14">
        <v>0</v>
      </c>
      <c r="Y15" s="14">
        <v>5000</v>
      </c>
      <c r="Z15" s="13">
        <f>Z14-X15+Y15</f>
        <v>450527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400000+65000</f>
        <v>465000</v>
      </c>
      <c r="AH15" s="12"/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60" t="s">
        <v>49</v>
      </c>
      <c r="B16" s="58">
        <v>-35000</v>
      </c>
      <c r="C16" s="14"/>
      <c r="D16" s="25" t="s">
        <v>32</v>
      </c>
      <c r="E16" s="26">
        <v>39111</v>
      </c>
      <c r="G16" s="12"/>
      <c r="H16" s="12"/>
      <c r="L16" s="12"/>
      <c r="R16" s="13"/>
      <c r="W16" s="11">
        <f t="shared" si="2"/>
        <v>37179</v>
      </c>
      <c r="X16" s="14">
        <v>0</v>
      </c>
      <c r="Y16" s="14">
        <v>5000</v>
      </c>
      <c r="Z16" s="13">
        <f>Z15-X16+Y16</f>
        <v>455527</v>
      </c>
      <c r="AA16" s="13"/>
      <c r="AB16" s="14">
        <v>0</v>
      </c>
      <c r="AC16" s="14">
        <v>0</v>
      </c>
      <c r="AD16" s="14">
        <f t="shared" si="4"/>
        <v>-2710</v>
      </c>
      <c r="AF16" s="11">
        <f t="shared" si="3"/>
        <v>37210</v>
      </c>
      <c r="AG16" s="12">
        <f>390000+60000</f>
        <v>450000</v>
      </c>
      <c r="AH16" s="12"/>
      <c r="AJ16" s="15">
        <f t="shared" ref="AJ16:AJ32" si="6">+AF16</f>
        <v>37210</v>
      </c>
      <c r="AK16" s="12"/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33</v>
      </c>
      <c r="E17" s="26">
        <v>10000</v>
      </c>
      <c r="G17" s="12"/>
      <c r="H17" s="12"/>
      <c r="L17" s="12"/>
      <c r="R17" s="13"/>
      <c r="W17" s="11">
        <f t="shared" si="2"/>
        <v>37180</v>
      </c>
      <c r="X17" s="14">
        <v>0</v>
      </c>
      <c r="Y17" s="14">
        <v>0</v>
      </c>
      <c r="Z17" s="13">
        <f>Z16-X17+Y17</f>
        <v>455527</v>
      </c>
      <c r="AA17" s="13"/>
      <c r="AB17" s="14">
        <v>0</v>
      </c>
      <c r="AC17" s="14">
        <v>0</v>
      </c>
      <c r="AD17" s="14">
        <f t="shared" si="4"/>
        <v>-2710</v>
      </c>
      <c r="AF17" s="11">
        <f t="shared" si="3"/>
        <v>37211</v>
      </c>
      <c r="AG17" s="12">
        <f>380000+55000</f>
        <v>435000</v>
      </c>
      <c r="AH17" s="12"/>
      <c r="AJ17" s="15">
        <f t="shared" si="6"/>
        <v>37211</v>
      </c>
      <c r="AK17" s="12"/>
      <c r="AL17" s="12"/>
      <c r="AM17" s="12"/>
    </row>
    <row r="18" spans="1:39" x14ac:dyDescent="0.2">
      <c r="A18" s="60" t="s">
        <v>68</v>
      </c>
      <c r="B18" s="58">
        <v>-89520</v>
      </c>
      <c r="D18" s="25" t="s">
        <v>34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37181</v>
      </c>
      <c r="X18" s="14">
        <v>0</v>
      </c>
      <c r="Y18" s="14">
        <v>0</v>
      </c>
      <c r="Z18" s="13">
        <f t="shared" si="5"/>
        <v>455527</v>
      </c>
      <c r="AA18" s="13"/>
      <c r="AB18" s="14">
        <v>0</v>
      </c>
      <c r="AC18" s="14">
        <v>0</v>
      </c>
      <c r="AD18" s="14">
        <f t="shared" si="4"/>
        <v>-2710</v>
      </c>
      <c r="AF18" s="11">
        <f t="shared" si="3"/>
        <v>37212</v>
      </c>
      <c r="AG18" s="12">
        <f>360000+50000</f>
        <v>410000</v>
      </c>
      <c r="AH18" s="12"/>
      <c r="AJ18" s="15">
        <f t="shared" si="6"/>
        <v>37212</v>
      </c>
      <c r="AK18" s="12"/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35</v>
      </c>
      <c r="E19" s="26">
        <v>32948</v>
      </c>
      <c r="G19" s="12"/>
      <c r="H19" s="12"/>
      <c r="L19" s="12"/>
      <c r="R19" s="13"/>
      <c r="W19" s="11">
        <f t="shared" si="2"/>
        <v>37182</v>
      </c>
      <c r="X19" s="14">
        <v>0</v>
      </c>
      <c r="Y19" s="14">
        <v>0</v>
      </c>
      <c r="Z19" s="13">
        <f t="shared" si="5"/>
        <v>455527</v>
      </c>
      <c r="AA19" s="13"/>
      <c r="AB19" s="14">
        <v>0</v>
      </c>
      <c r="AC19" s="14">
        <v>0</v>
      </c>
      <c r="AD19" s="14">
        <f t="shared" si="4"/>
        <v>-2710</v>
      </c>
      <c r="AF19" s="11">
        <f t="shared" si="3"/>
        <v>37213</v>
      </c>
      <c r="AG19" s="12">
        <f>360000+50000</f>
        <v>410000</v>
      </c>
      <c r="AH19" s="12"/>
      <c r="AJ19" s="15">
        <f t="shared" si="6"/>
        <v>37213</v>
      </c>
      <c r="AK19" s="12"/>
      <c r="AL19" s="12"/>
      <c r="AM19" s="12"/>
    </row>
    <row r="20" spans="1:39" x14ac:dyDescent="0.2">
      <c r="A20" s="25" t="s">
        <v>78</v>
      </c>
      <c r="B20" s="58">
        <v>0</v>
      </c>
      <c r="C20" s="14"/>
      <c r="D20" s="25" t="s">
        <v>39</v>
      </c>
      <c r="E20" s="26">
        <v>0</v>
      </c>
      <c r="G20" s="12"/>
      <c r="H20" s="12"/>
      <c r="R20" s="13"/>
      <c r="W20" s="11">
        <f t="shared" si="2"/>
        <v>37183</v>
      </c>
      <c r="X20" s="14">
        <v>0</v>
      </c>
      <c r="Y20" s="14">
        <v>0</v>
      </c>
      <c r="Z20" s="13">
        <f>Z19-X20+Y20</f>
        <v>455527</v>
      </c>
      <c r="AA20" s="13"/>
      <c r="AB20" s="14">
        <v>0</v>
      </c>
      <c r="AC20" s="14">
        <v>0</v>
      </c>
      <c r="AD20" s="14">
        <f t="shared" si="4"/>
        <v>-2710</v>
      </c>
      <c r="AF20" s="11">
        <f t="shared" si="3"/>
        <v>37214</v>
      </c>
      <c r="AG20" s="12"/>
      <c r="AH20" s="12"/>
      <c r="AJ20" s="15">
        <f t="shared" si="6"/>
        <v>37214</v>
      </c>
      <c r="AK20" s="12"/>
      <c r="AL20" s="12"/>
      <c r="AM20" s="12"/>
    </row>
    <row r="21" spans="1:39" x14ac:dyDescent="0.2">
      <c r="A21" s="25" t="s">
        <v>43</v>
      </c>
      <c r="B21" s="40">
        <v>0</v>
      </c>
      <c r="C21" s="14"/>
      <c r="D21" s="25" t="s">
        <v>49</v>
      </c>
      <c r="E21" s="26">
        <v>0</v>
      </c>
      <c r="F21" s="25"/>
      <c r="G21" s="12"/>
      <c r="H21" s="12"/>
      <c r="R21" s="13"/>
      <c r="W21" s="11">
        <f t="shared" si="2"/>
        <v>37184</v>
      </c>
      <c r="X21" s="14">
        <v>0</v>
      </c>
      <c r="Y21" s="14">
        <v>0</v>
      </c>
      <c r="Z21" s="13">
        <f>Z20-X21+Y21</f>
        <v>455527</v>
      </c>
      <c r="AA21" s="13"/>
      <c r="AB21" s="14">
        <v>0</v>
      </c>
      <c r="AC21" s="14">
        <v>0</v>
      </c>
      <c r="AD21" s="14">
        <f t="shared" si="4"/>
        <v>-2710</v>
      </c>
      <c r="AF21" s="11">
        <f t="shared" si="3"/>
        <v>37215</v>
      </c>
      <c r="AG21" s="12"/>
      <c r="AH21" s="12"/>
      <c r="AJ21" s="15">
        <f t="shared" si="6"/>
        <v>37215</v>
      </c>
      <c r="AK21" s="12"/>
      <c r="AL21" s="12"/>
      <c r="AM21" s="12"/>
    </row>
    <row r="22" spans="1:39" x14ac:dyDescent="0.2">
      <c r="A22" s="25" t="s">
        <v>44</v>
      </c>
      <c r="B22" s="40">
        <v>0</v>
      </c>
      <c r="D22" s="25" t="s">
        <v>27</v>
      </c>
      <c r="E22" s="26">
        <v>0</v>
      </c>
      <c r="F22" s="25"/>
      <c r="G22" s="12"/>
      <c r="H22" s="12"/>
      <c r="R22" s="13"/>
      <c r="W22" s="11">
        <f t="shared" si="2"/>
        <v>37185</v>
      </c>
      <c r="X22" s="14">
        <v>0</v>
      </c>
      <c r="Y22" s="14">
        <v>0</v>
      </c>
      <c r="Z22" s="13">
        <f>Z21-X22+Y22</f>
        <v>455527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/>
      <c r="AH22" s="12"/>
      <c r="AJ22" s="15">
        <f t="shared" si="6"/>
        <v>37216</v>
      </c>
      <c r="AK22" s="12"/>
      <c r="AL22" s="12"/>
      <c r="AM22" s="12"/>
    </row>
    <row r="23" spans="1:39" x14ac:dyDescent="0.2">
      <c r="A23" s="25" t="s">
        <v>30</v>
      </c>
      <c r="B23" s="40">
        <v>0</v>
      </c>
      <c r="C23" s="14"/>
      <c r="D23" s="25" t="s">
        <v>69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37186</v>
      </c>
      <c r="X23" s="14">
        <v>0</v>
      </c>
      <c r="Y23" s="14">
        <v>0</v>
      </c>
      <c r="Z23" s="13">
        <f t="shared" si="5"/>
        <v>455527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/>
      <c r="AH23" s="12"/>
      <c r="AJ23" s="15">
        <f t="shared" si="6"/>
        <v>37217</v>
      </c>
      <c r="AK23" s="12"/>
      <c r="AL23" s="12"/>
      <c r="AM23" s="12"/>
    </row>
    <row r="24" spans="1:39" x14ac:dyDescent="0.2">
      <c r="A24" s="25" t="s">
        <v>74</v>
      </c>
      <c r="B24" s="40">
        <v>0</v>
      </c>
      <c r="C24" s="14">
        <v>0</v>
      </c>
      <c r="D24" s="25" t="s">
        <v>88</v>
      </c>
      <c r="E24" s="40">
        <v>7000</v>
      </c>
      <c r="F24" s="14">
        <v>0</v>
      </c>
      <c r="G24" s="12"/>
      <c r="H24" s="12"/>
      <c r="R24" s="13"/>
      <c r="W24" s="11">
        <f t="shared" si="2"/>
        <v>37187</v>
      </c>
      <c r="X24" s="14">
        <v>0</v>
      </c>
      <c r="Y24" s="14">
        <v>0</v>
      </c>
      <c r="Z24" s="13">
        <f>Z23-X24+Y24</f>
        <v>455527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/>
      <c r="AH24" s="12"/>
      <c r="AJ24" s="15">
        <f t="shared" si="6"/>
        <v>37218</v>
      </c>
      <c r="AK24" s="12"/>
      <c r="AL24" s="12"/>
      <c r="AM24" s="12"/>
    </row>
    <row r="25" spans="1:39" x14ac:dyDescent="0.2">
      <c r="A25" s="25" t="s">
        <v>31</v>
      </c>
      <c r="B25" s="40">
        <v>-2200</v>
      </c>
      <c r="C25" s="14"/>
      <c r="D25" s="25" t="s">
        <v>87</v>
      </c>
      <c r="E25" s="40">
        <v>10000</v>
      </c>
      <c r="G25" s="12"/>
      <c r="H25" s="12"/>
      <c r="R25" s="13"/>
      <c r="W25" s="11">
        <f t="shared" si="2"/>
        <v>37188</v>
      </c>
      <c r="X25" s="14">
        <v>0</v>
      </c>
      <c r="Y25" s="14">
        <v>0</v>
      </c>
      <c r="Z25" s="13">
        <f t="shared" si="5"/>
        <v>455527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/>
      <c r="AH25" s="12"/>
      <c r="AJ25" s="15">
        <f t="shared" si="6"/>
        <v>37219</v>
      </c>
      <c r="AK25" s="12"/>
      <c r="AL25" s="12"/>
      <c r="AM25" s="12"/>
    </row>
    <row r="26" spans="1:39" x14ac:dyDescent="0.2">
      <c r="A26" s="25" t="s">
        <v>77</v>
      </c>
      <c r="B26" s="40">
        <v>0</v>
      </c>
      <c r="D26" s="25" t="s">
        <v>70</v>
      </c>
      <c r="E26" s="40">
        <v>0</v>
      </c>
      <c r="G26" s="12"/>
      <c r="H26" s="12"/>
      <c r="R26" s="13"/>
      <c r="W26" s="11">
        <f t="shared" si="2"/>
        <v>37189</v>
      </c>
      <c r="X26" s="14">
        <v>0</v>
      </c>
      <c r="Y26" s="14">
        <v>0</v>
      </c>
      <c r="Z26" s="13">
        <f t="shared" si="5"/>
        <v>455527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ht="13.5" thickBot="1" x14ac:dyDescent="0.25">
      <c r="A27" s="25" t="s">
        <v>52</v>
      </c>
      <c r="B27" s="59">
        <v>0</v>
      </c>
      <c r="C27" s="14"/>
      <c r="D27" s="25" t="s">
        <v>79</v>
      </c>
      <c r="E27" s="58">
        <v>0</v>
      </c>
      <c r="G27" s="12"/>
      <c r="H27" s="12"/>
      <c r="R27" s="13"/>
      <c r="W27" s="11">
        <f t="shared" si="2"/>
        <v>37190</v>
      </c>
      <c r="X27" s="14">
        <v>0</v>
      </c>
      <c r="Y27" s="14">
        <v>0</v>
      </c>
      <c r="Z27" s="13">
        <f t="shared" si="5"/>
        <v>455527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5" thickBot="1" x14ac:dyDescent="0.25">
      <c r="A28" s="33" t="s">
        <v>28</v>
      </c>
      <c r="B28" s="34">
        <f>SUM(B6:B27)+B12</f>
        <v>-733052</v>
      </c>
      <c r="C28" s="57">
        <f>SUM(B28,B62)</f>
        <v>0</v>
      </c>
      <c r="D28" s="60" t="s">
        <v>36</v>
      </c>
      <c r="E28" s="59">
        <v>3941</v>
      </c>
      <c r="G28" s="12"/>
      <c r="H28" s="12"/>
      <c r="R28" s="13"/>
      <c r="W28" s="11">
        <f t="shared" si="2"/>
        <v>37191</v>
      </c>
      <c r="X28" s="14">
        <v>0</v>
      </c>
      <c r="Y28" s="14">
        <v>0</v>
      </c>
      <c r="Z28" s="13">
        <f t="shared" si="5"/>
        <v>455527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25"/>
      <c r="B29" s="40"/>
      <c r="C29" s="14"/>
      <c r="D29" s="33" t="s">
        <v>37</v>
      </c>
      <c r="E29" s="34">
        <f>SUM(E16:E28)</f>
        <v>110000</v>
      </c>
      <c r="G29" s="12"/>
      <c r="H29" s="12"/>
      <c r="R29" s="13"/>
      <c r="W29" s="11">
        <f t="shared" si="2"/>
        <v>37192</v>
      </c>
      <c r="X29" s="14">
        <v>0</v>
      </c>
      <c r="Y29" s="14">
        <v>0</v>
      </c>
      <c r="Z29" s="13">
        <f t="shared" si="5"/>
        <v>455527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 t="s">
        <v>32</v>
      </c>
      <c r="B30" s="40">
        <v>187134</v>
      </c>
      <c r="C30" s="14"/>
      <c r="D30" s="30"/>
      <c r="E30" s="35"/>
      <c r="F30" s="14"/>
      <c r="G30" s="12"/>
      <c r="H30" s="12"/>
      <c r="W30" s="11">
        <f t="shared" si="2"/>
        <v>37193</v>
      </c>
      <c r="X30" s="14">
        <v>0</v>
      </c>
      <c r="Y30" s="14">
        <v>0</v>
      </c>
      <c r="Z30" s="13">
        <f t="shared" si="5"/>
        <v>455527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33</v>
      </c>
      <c r="B31" s="40">
        <v>125000</v>
      </c>
      <c r="C31" s="14"/>
      <c r="E31" s="12"/>
      <c r="G31" s="12"/>
      <c r="H31" s="12"/>
      <c r="W31" s="11">
        <f t="shared" si="2"/>
        <v>37194</v>
      </c>
      <c r="X31" s="14">
        <v>0</v>
      </c>
      <c r="Y31" s="14">
        <v>0</v>
      </c>
      <c r="Z31" s="13">
        <f>Z30-X31+Y31</f>
        <v>455527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34</v>
      </c>
      <c r="B32" s="40">
        <v>0</v>
      </c>
      <c r="C32" s="14"/>
      <c r="E32" s="12"/>
      <c r="G32" s="12"/>
      <c r="H32" s="12"/>
      <c r="W32" s="11">
        <f t="shared" si="2"/>
        <v>37195</v>
      </c>
      <c r="X32" s="14">
        <v>0</v>
      </c>
      <c r="Y32" s="14">
        <v>0</v>
      </c>
      <c r="Z32" s="13">
        <f t="shared" si="5"/>
        <v>455527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35</v>
      </c>
      <c r="B33" s="40">
        <v>273169</v>
      </c>
      <c r="C33" s="14"/>
      <c r="D33" s="51"/>
      <c r="G33" s="12"/>
      <c r="H33" s="12"/>
      <c r="W33" s="11">
        <f t="shared" si="2"/>
        <v>37196</v>
      </c>
      <c r="X33" s="14">
        <v>0</v>
      </c>
      <c r="Y33" s="14">
        <v>0</v>
      </c>
      <c r="Z33" s="13">
        <f t="shared" ref="Z33:Z39" si="7">Z32-X33+Y33</f>
        <v>455527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83</v>
      </c>
      <c r="B34" s="40">
        <v>0</v>
      </c>
      <c r="C34" s="14"/>
      <c r="G34" s="12"/>
      <c r="H34" s="12"/>
      <c r="W34" s="11">
        <f t="shared" si="2"/>
        <v>37197</v>
      </c>
      <c r="X34" s="14">
        <v>0</v>
      </c>
      <c r="Y34" s="14">
        <v>5000</v>
      </c>
      <c r="Z34" s="13">
        <f t="shared" si="7"/>
        <v>460527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25" t="s">
        <v>84</v>
      </c>
      <c r="B35" s="40">
        <v>0</v>
      </c>
      <c r="G35" s="12"/>
      <c r="H35" s="12"/>
      <c r="W35" s="11">
        <f t="shared" si="2"/>
        <v>37198</v>
      </c>
      <c r="X35" s="14">
        <v>0</v>
      </c>
      <c r="Y35" s="14">
        <v>0</v>
      </c>
      <c r="Z35" s="13">
        <f t="shared" si="7"/>
        <v>460527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">
      <c r="A36" s="25" t="s">
        <v>61</v>
      </c>
      <c r="B36" s="40">
        <v>0</v>
      </c>
      <c r="G36" s="12"/>
      <c r="H36" s="12"/>
      <c r="W36" s="11">
        <f t="shared" si="2"/>
        <v>37199</v>
      </c>
      <c r="X36" s="14">
        <v>0</v>
      </c>
      <c r="Y36" s="14">
        <v>0</v>
      </c>
      <c r="Z36" s="13">
        <f t="shared" si="7"/>
        <v>460527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">
      <c r="A37" s="25" t="s">
        <v>54</v>
      </c>
      <c r="B37" s="40">
        <v>0</v>
      </c>
      <c r="C37" s="1"/>
      <c r="G37" s="12"/>
      <c r="H37" s="12"/>
      <c r="W37" s="11">
        <f t="shared" si="2"/>
        <v>37200</v>
      </c>
      <c r="X37" s="14">
        <v>0</v>
      </c>
      <c r="Y37" s="14">
        <v>0</v>
      </c>
      <c r="Z37" s="13">
        <f t="shared" si="7"/>
        <v>460527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">
      <c r="A38" s="25" t="s">
        <v>73</v>
      </c>
      <c r="B38" s="40">
        <v>0</v>
      </c>
      <c r="C38" s="61"/>
      <c r="G38" s="12"/>
      <c r="H38" s="12"/>
      <c r="W38" s="11">
        <f t="shared" si="2"/>
        <v>37201</v>
      </c>
      <c r="X38" s="14">
        <v>0</v>
      </c>
      <c r="Y38" s="14">
        <v>5000</v>
      </c>
      <c r="Z38" s="13">
        <f t="shared" si="7"/>
        <v>465527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">
      <c r="A39" s="25" t="s">
        <v>75</v>
      </c>
      <c r="B39" s="40">
        <v>0</v>
      </c>
      <c r="C39" s="1"/>
      <c r="D39" s="53"/>
      <c r="E39" s="54"/>
      <c r="G39" s="12"/>
      <c r="H39" s="12"/>
      <c r="W39" s="11">
        <f t="shared" si="2"/>
        <v>37202</v>
      </c>
      <c r="X39" s="14">
        <v>0</v>
      </c>
      <c r="Y39" s="14">
        <v>0</v>
      </c>
      <c r="Z39" s="13">
        <f t="shared" si="7"/>
        <v>465527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">
      <c r="A40" s="25" t="s">
        <v>80</v>
      </c>
      <c r="B40" s="40">
        <v>10883</v>
      </c>
      <c r="G40" s="12"/>
      <c r="H40" s="12"/>
      <c r="W40" s="11">
        <f t="shared" si="2"/>
        <v>37203</v>
      </c>
      <c r="X40" s="14">
        <v>0</v>
      </c>
      <c r="Y40" s="14">
        <v>5000</v>
      </c>
      <c r="Z40" s="13">
        <f t="shared" si="5"/>
        <v>470527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">
      <c r="A41" s="25" t="s">
        <v>16</v>
      </c>
      <c r="B41" s="40">
        <v>0</v>
      </c>
      <c r="C41" s="14"/>
      <c r="G41" s="12"/>
      <c r="H41" s="12"/>
      <c r="W41" s="11">
        <f t="shared" si="2"/>
        <v>37204</v>
      </c>
      <c r="X41" s="14">
        <v>0</v>
      </c>
      <c r="Y41" s="14">
        <v>0</v>
      </c>
      <c r="Z41" s="13">
        <f t="shared" si="5"/>
        <v>470527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">
      <c r="A42" s="25" t="s">
        <v>56</v>
      </c>
      <c r="B42" s="40">
        <v>0</v>
      </c>
      <c r="W42" s="11">
        <f t="shared" si="2"/>
        <v>37205</v>
      </c>
      <c r="X42" s="14">
        <v>0</v>
      </c>
      <c r="Y42" s="14">
        <v>0</v>
      </c>
      <c r="Z42" s="13">
        <f t="shared" si="5"/>
        <v>470527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">
      <c r="A43" s="25" t="s">
        <v>21</v>
      </c>
      <c r="B43" s="47"/>
      <c r="E43" s="12"/>
      <c r="W43" s="11">
        <f t="shared" si="2"/>
        <v>37206</v>
      </c>
      <c r="X43" s="14">
        <v>0</v>
      </c>
      <c r="Y43" s="14">
        <v>10000</v>
      </c>
      <c r="Z43" s="13">
        <f t="shared" si="5"/>
        <v>480527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">
      <c r="A44" s="25" t="s">
        <v>51</v>
      </c>
      <c r="B44" s="40">
        <v>0</v>
      </c>
      <c r="C44" s="14"/>
      <c r="E44" s="12"/>
      <c r="W44" s="11">
        <f t="shared" si="2"/>
        <v>37207</v>
      </c>
      <c r="X44" s="14">
        <v>0</v>
      </c>
      <c r="Y44" s="14">
        <v>4398</v>
      </c>
      <c r="Z44" s="13">
        <f t="shared" si="5"/>
        <v>484925</v>
      </c>
      <c r="AB44" s="14">
        <v>0</v>
      </c>
      <c r="AC44" s="14">
        <v>0</v>
      </c>
      <c r="AD44" s="14">
        <f t="shared" si="4"/>
        <v>-2710</v>
      </c>
    </row>
    <row r="45" spans="1:39" x14ac:dyDescent="0.2">
      <c r="A45" s="25" t="s">
        <v>71</v>
      </c>
      <c r="B45" s="40">
        <v>20666</v>
      </c>
      <c r="E45" s="12"/>
      <c r="W45" s="11">
        <f t="shared" si="2"/>
        <v>37208</v>
      </c>
      <c r="X45" s="14">
        <v>0</v>
      </c>
      <c r="Y45" s="14">
        <v>5000</v>
      </c>
      <c r="Z45" s="13">
        <f t="shared" si="5"/>
        <v>489925</v>
      </c>
      <c r="AB45" s="14">
        <v>0</v>
      </c>
      <c r="AC45" s="14">
        <v>0</v>
      </c>
      <c r="AD45" s="14">
        <f t="shared" si="4"/>
        <v>-2710</v>
      </c>
    </row>
    <row r="46" spans="1:39" x14ac:dyDescent="0.2">
      <c r="A46" s="25" t="s">
        <v>38</v>
      </c>
      <c r="B46" s="40">
        <v>14700</v>
      </c>
      <c r="C46" s="14"/>
      <c r="E46" s="12"/>
      <c r="W46" s="11">
        <f t="shared" si="2"/>
        <v>37209</v>
      </c>
      <c r="X46" s="14">
        <v>0</v>
      </c>
      <c r="Y46" s="14">
        <v>0</v>
      </c>
      <c r="Z46" s="13">
        <f t="shared" si="5"/>
        <v>489925</v>
      </c>
      <c r="AB46" s="14">
        <v>0</v>
      </c>
      <c r="AC46" s="14">
        <v>0</v>
      </c>
      <c r="AD46" s="14">
        <f t="shared" si="4"/>
        <v>-2710</v>
      </c>
    </row>
    <row r="47" spans="1:39" x14ac:dyDescent="0.2">
      <c r="A47" s="25" t="s">
        <v>89</v>
      </c>
      <c r="B47" s="40">
        <v>0</v>
      </c>
      <c r="W47" s="11">
        <f t="shared" si="2"/>
        <v>37210</v>
      </c>
      <c r="X47" s="14">
        <v>0</v>
      </c>
      <c r="Y47" s="14">
        <v>0</v>
      </c>
      <c r="Z47" s="13">
        <f t="shared" si="5"/>
        <v>489925</v>
      </c>
      <c r="AB47" s="14">
        <v>0</v>
      </c>
      <c r="AC47" s="14">
        <v>0</v>
      </c>
      <c r="AD47" s="14">
        <f t="shared" si="4"/>
        <v>-2710</v>
      </c>
    </row>
    <row r="48" spans="1:39" x14ac:dyDescent="0.2">
      <c r="A48" s="25" t="s">
        <v>39</v>
      </c>
      <c r="B48" s="40"/>
      <c r="E48" s="12"/>
    </row>
    <row r="49" spans="1:5" x14ac:dyDescent="0.2">
      <c r="A49" s="25" t="s">
        <v>49</v>
      </c>
      <c r="B49" s="40">
        <v>0</v>
      </c>
      <c r="C49" s="14" t="s">
        <v>15</v>
      </c>
      <c r="E49" s="12"/>
    </row>
    <row r="50" spans="1:5" x14ac:dyDescent="0.2">
      <c r="A50" s="25" t="s">
        <v>27</v>
      </c>
      <c r="B50" s="40">
        <v>0</v>
      </c>
      <c r="E50" s="12"/>
    </row>
    <row r="51" spans="1:5" x14ac:dyDescent="0.2">
      <c r="A51" s="25" t="s">
        <v>29</v>
      </c>
      <c r="B51" s="58">
        <v>0</v>
      </c>
      <c r="E51" s="12"/>
    </row>
    <row r="52" spans="1:5" x14ac:dyDescent="0.2">
      <c r="A52" s="25" t="s">
        <v>42</v>
      </c>
      <c r="B52" s="40">
        <v>50000</v>
      </c>
      <c r="C52" s="14"/>
      <c r="E52" s="12"/>
    </row>
    <row r="53" spans="1:5" x14ac:dyDescent="0.2">
      <c r="A53" s="25" t="s">
        <v>40</v>
      </c>
      <c r="B53" s="40">
        <v>0</v>
      </c>
      <c r="C53" s="61"/>
      <c r="E53" s="12"/>
    </row>
    <row r="54" spans="1:5" x14ac:dyDescent="0.2">
      <c r="A54" s="25" t="s">
        <v>41</v>
      </c>
      <c r="B54" s="40">
        <v>0</v>
      </c>
      <c r="C54" s="61"/>
      <c r="E54" s="12"/>
    </row>
    <row r="55" spans="1:5" x14ac:dyDescent="0.2">
      <c r="A55" s="25" t="s">
        <v>76</v>
      </c>
      <c r="B55" s="40">
        <v>31500</v>
      </c>
      <c r="C55" s="14"/>
      <c r="E55" s="12"/>
    </row>
    <row r="56" spans="1:5" x14ac:dyDescent="0.2">
      <c r="A56" s="25" t="s">
        <v>81</v>
      </c>
      <c r="B56" s="58">
        <v>0</v>
      </c>
      <c r="C56" s="14"/>
      <c r="E56" s="12"/>
    </row>
    <row r="57" spans="1:5" x14ac:dyDescent="0.2">
      <c r="A57" s="25" t="s">
        <v>85</v>
      </c>
      <c r="B57" s="40">
        <v>0</v>
      </c>
      <c r="C57" s="14"/>
      <c r="E57" s="12"/>
    </row>
    <row r="58" spans="1:5" x14ac:dyDescent="0.2">
      <c r="A58" s="25" t="s">
        <v>86</v>
      </c>
      <c r="B58" s="40">
        <v>20000</v>
      </c>
      <c r="C58" s="14"/>
      <c r="E58" s="12"/>
    </row>
    <row r="59" spans="1:5" x14ac:dyDescent="0.2">
      <c r="A59" s="25" t="s">
        <v>62</v>
      </c>
      <c r="B59" s="58">
        <v>0</v>
      </c>
      <c r="C59" s="14"/>
    </row>
    <row r="60" spans="1:5" x14ac:dyDescent="0.2">
      <c r="A60" s="25" t="s">
        <v>60</v>
      </c>
      <c r="B60" s="40">
        <v>0</v>
      </c>
      <c r="C60" s="14"/>
    </row>
    <row r="61" spans="1:5" ht="13.5" thickBot="1" x14ac:dyDescent="0.25">
      <c r="A61" s="25" t="s">
        <v>36</v>
      </c>
      <c r="B61" s="40">
        <v>0</v>
      </c>
      <c r="C61" s="62">
        <v>114520</v>
      </c>
    </row>
    <row r="62" spans="1:5" ht="13.5" thickBot="1" x14ac:dyDescent="0.25">
      <c r="A62" s="33" t="s">
        <v>37</v>
      </c>
      <c r="B62" s="34">
        <f>SUM(B30:B61)</f>
        <v>733052</v>
      </c>
    </row>
    <row r="63" spans="1:5" ht="13.5" thickBot="1" x14ac:dyDescent="0.25">
      <c r="A63" s="30"/>
      <c r="B63" s="36"/>
    </row>
    <row r="64" spans="1:5" x14ac:dyDescent="0.2">
      <c r="A64" s="27"/>
      <c r="B64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75" workbookViewId="0"/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bestFit="1" customWidth="1"/>
    <col min="6" max="6" width="9.28515625" style="2" bestFit="1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3" width="41.5703125" style="2" customWidth="1"/>
    <col min="14" max="14" width="11.42578125" style="2" customWidth="1"/>
    <col min="15" max="15" width="9.140625" style="2"/>
    <col min="16" max="16" width="37.28515625" style="2" customWidth="1"/>
    <col min="17" max="17" width="9.140625" style="2"/>
    <col min="18" max="18" width="9.5703125" style="2" customWidth="1"/>
    <col min="19" max="16384" width="9.140625" style="2"/>
  </cols>
  <sheetData>
    <row r="1" spans="1:18" ht="27.75" customHeight="1" thickBot="1" x14ac:dyDescent="0.25">
      <c r="A1" s="43" t="s">
        <v>0</v>
      </c>
      <c r="B1" s="44">
        <f ca="1">TODAY()</f>
        <v>37209</v>
      </c>
      <c r="G1" s="2" t="s">
        <v>0</v>
      </c>
      <c r="H1" s="3">
        <f ca="1">TODAY()</f>
        <v>37209</v>
      </c>
      <c r="M1" s="2" t="s">
        <v>0</v>
      </c>
      <c r="N1" s="3">
        <f ca="1">TODAY()</f>
        <v>37209</v>
      </c>
    </row>
    <row r="2" spans="1:18" ht="13.5" thickBot="1" x14ac:dyDescent="0.25">
      <c r="A2" s="43" t="s">
        <v>10</v>
      </c>
      <c r="B2" s="44">
        <f ca="1">TODAY()+2</f>
        <v>37211</v>
      </c>
      <c r="G2" s="2" t="s">
        <v>10</v>
      </c>
      <c r="H2" s="3">
        <f ca="1">TODAY()+3</f>
        <v>37212</v>
      </c>
      <c r="M2" s="2" t="s">
        <v>10</v>
      </c>
      <c r="N2" s="3">
        <f ca="1">TODAY()+4</f>
        <v>37213</v>
      </c>
    </row>
    <row r="3" spans="1:18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8" ht="13.5" thickBot="1" x14ac:dyDescent="0.25">
      <c r="A4" s="2" t="s">
        <v>14</v>
      </c>
      <c r="B4" s="16">
        <v>58</v>
      </c>
      <c r="C4" s="17">
        <v>35</v>
      </c>
      <c r="D4" s="18">
        <f>AVERAGE(B4,C4)</f>
        <v>46.5</v>
      </c>
      <c r="G4" s="2" t="s">
        <v>14</v>
      </c>
      <c r="H4" s="16">
        <v>58</v>
      </c>
      <c r="I4" s="17">
        <v>35</v>
      </c>
      <c r="J4" s="18">
        <f>AVERAGE(H4,I4)</f>
        <v>46.5</v>
      </c>
      <c r="M4" s="2" t="s">
        <v>14</v>
      </c>
      <c r="N4" s="16">
        <v>58</v>
      </c>
      <c r="O4" s="17">
        <v>35</v>
      </c>
      <c r="P4" s="18">
        <f>AVERAGE(N4,O4)</f>
        <v>46.5</v>
      </c>
    </row>
    <row r="5" spans="1:18" x14ac:dyDescent="0.2">
      <c r="A5" s="19"/>
      <c r="B5" s="20"/>
      <c r="C5" s="1" t="s">
        <v>82</v>
      </c>
      <c r="D5" s="19"/>
      <c r="E5" s="20"/>
      <c r="F5" s="1" t="s">
        <v>82</v>
      </c>
      <c r="G5" s="19"/>
      <c r="H5" s="20"/>
      <c r="I5" s="1" t="s">
        <v>82</v>
      </c>
      <c r="J5" s="19"/>
      <c r="K5" s="20"/>
      <c r="L5" s="1" t="s">
        <v>82</v>
      </c>
      <c r="M5" s="19"/>
      <c r="N5" s="20"/>
      <c r="O5" s="1" t="s">
        <v>82</v>
      </c>
      <c r="P5" s="19"/>
      <c r="Q5" s="20"/>
      <c r="R5" s="1" t="s">
        <v>82</v>
      </c>
    </row>
    <row r="6" spans="1:18" x14ac:dyDescent="0.2">
      <c r="A6" s="25" t="s">
        <v>18</v>
      </c>
      <c r="B6" s="40"/>
      <c r="C6" s="12"/>
      <c r="D6" s="25" t="s">
        <v>19</v>
      </c>
      <c r="E6" s="26"/>
      <c r="F6" s="12"/>
      <c r="G6" s="25" t="s">
        <v>18</v>
      </c>
      <c r="H6" s="40"/>
      <c r="I6" s="12"/>
      <c r="J6" s="25" t="s">
        <v>19</v>
      </c>
      <c r="K6" s="26"/>
      <c r="L6" s="12"/>
      <c r="M6" s="25" t="s">
        <v>18</v>
      </c>
      <c r="N6" s="40"/>
      <c r="O6" s="12"/>
      <c r="P6" s="25" t="s">
        <v>19</v>
      </c>
      <c r="Q6" s="26"/>
      <c r="R6" s="12"/>
    </row>
    <row r="7" spans="1:18" x14ac:dyDescent="0.2">
      <c r="A7" s="25" t="s">
        <v>48</v>
      </c>
      <c r="B7" s="40"/>
      <c r="D7" s="25" t="s">
        <v>22</v>
      </c>
      <c r="E7" s="26"/>
      <c r="G7" s="25" t="s">
        <v>48</v>
      </c>
      <c r="H7" s="40"/>
      <c r="J7" s="25" t="s">
        <v>22</v>
      </c>
      <c r="K7" s="26"/>
      <c r="M7" s="25" t="s">
        <v>48</v>
      </c>
      <c r="N7" s="40"/>
      <c r="P7" s="25" t="s">
        <v>22</v>
      </c>
      <c r="Q7" s="26"/>
    </row>
    <row r="8" spans="1:18" x14ac:dyDescent="0.2">
      <c r="A8" s="25" t="s">
        <v>50</v>
      </c>
      <c r="B8" s="40"/>
      <c r="D8" s="25" t="s">
        <v>23</v>
      </c>
      <c r="E8" s="26"/>
      <c r="G8" s="25" t="s">
        <v>50</v>
      </c>
      <c r="H8" s="40"/>
      <c r="J8" s="25" t="s">
        <v>23</v>
      </c>
      <c r="K8" s="26"/>
      <c r="M8" s="25" t="s">
        <v>50</v>
      </c>
      <c r="N8" s="40"/>
      <c r="P8" s="25" t="s">
        <v>23</v>
      </c>
      <c r="Q8" s="26"/>
    </row>
    <row r="9" spans="1:18" x14ac:dyDescent="0.2">
      <c r="A9" s="25" t="s">
        <v>53</v>
      </c>
      <c r="B9" s="40"/>
      <c r="D9" s="25" t="s">
        <v>25</v>
      </c>
      <c r="E9" s="26"/>
      <c r="G9" s="25" t="s">
        <v>53</v>
      </c>
      <c r="H9" s="40"/>
      <c r="J9" s="25" t="s">
        <v>25</v>
      </c>
      <c r="K9" s="26"/>
      <c r="M9" s="25" t="s">
        <v>53</v>
      </c>
      <c r="N9" s="40"/>
      <c r="P9" s="25" t="s">
        <v>25</v>
      </c>
      <c r="Q9" s="26"/>
    </row>
    <row r="10" spans="1:18" x14ac:dyDescent="0.2">
      <c r="A10" s="41" t="s">
        <v>72</v>
      </c>
      <c r="B10" s="40"/>
      <c r="C10" s="14" t="s">
        <v>15</v>
      </c>
      <c r="D10" s="25" t="s">
        <v>45</v>
      </c>
      <c r="E10" s="26"/>
      <c r="G10" s="41" t="s">
        <v>72</v>
      </c>
      <c r="H10" s="40"/>
      <c r="I10" s="14" t="s">
        <v>15</v>
      </c>
      <c r="J10" s="25" t="s">
        <v>45</v>
      </c>
      <c r="K10" s="26"/>
      <c r="M10" s="41" t="s">
        <v>72</v>
      </c>
      <c r="N10" s="40"/>
      <c r="O10" s="14" t="s">
        <v>15</v>
      </c>
      <c r="P10" s="25" t="s">
        <v>45</v>
      </c>
      <c r="Q10" s="26"/>
    </row>
    <row r="11" spans="1:18" x14ac:dyDescent="0.2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  <c r="M11" s="25" t="s">
        <v>25</v>
      </c>
      <c r="N11" s="40"/>
      <c r="O11" s="65"/>
      <c r="P11" s="25" t="s">
        <v>26</v>
      </c>
      <c r="Q11" s="26"/>
    </row>
    <row r="12" spans="1:18" x14ac:dyDescent="0.2">
      <c r="A12" s="25" t="s">
        <v>64</v>
      </c>
      <c r="B12" s="40"/>
      <c r="C12" s="14"/>
      <c r="D12" s="41" t="s">
        <v>47</v>
      </c>
      <c r="E12" s="58"/>
      <c r="G12" s="25" t="s">
        <v>64</v>
      </c>
      <c r="H12" s="40"/>
      <c r="I12" s="14"/>
      <c r="J12" s="41" t="s">
        <v>47</v>
      </c>
      <c r="K12" s="58"/>
      <c r="M12" s="25" t="s">
        <v>64</v>
      </c>
      <c r="N12" s="40"/>
      <c r="O12" s="14"/>
      <c r="P12" s="41" t="s">
        <v>47</v>
      </c>
      <c r="Q12" s="58"/>
    </row>
    <row r="13" spans="1:18" ht="13.5" thickBot="1" x14ac:dyDescent="0.25">
      <c r="A13" s="25" t="s">
        <v>16</v>
      </c>
      <c r="B13" s="40"/>
      <c r="C13" s="1"/>
      <c r="D13" s="25" t="s">
        <v>27</v>
      </c>
      <c r="E13" s="59"/>
      <c r="G13" s="25" t="s">
        <v>16</v>
      </c>
      <c r="H13" s="40"/>
      <c r="I13" s="1"/>
      <c r="J13" s="25" t="s">
        <v>27</v>
      </c>
      <c r="K13" s="59"/>
      <c r="M13" s="25" t="s">
        <v>16</v>
      </c>
      <c r="N13" s="40"/>
      <c r="O13" s="1"/>
      <c r="P13" s="25" t="s">
        <v>27</v>
      </c>
      <c r="Q13" s="59">
        <v>0</v>
      </c>
    </row>
    <row r="14" spans="1:18" ht="13.5" thickBot="1" x14ac:dyDescent="0.25">
      <c r="A14" s="25" t="s">
        <v>56</v>
      </c>
      <c r="B14" s="40"/>
      <c r="C14" s="14"/>
      <c r="D14" s="33" t="s">
        <v>28</v>
      </c>
      <c r="E14" s="34"/>
      <c r="G14" s="25" t="s">
        <v>56</v>
      </c>
      <c r="H14" s="40"/>
      <c r="I14" s="14"/>
      <c r="J14" s="33" t="s">
        <v>28</v>
      </c>
      <c r="K14" s="34">
        <f>SUM(K6:K13)</f>
        <v>0</v>
      </c>
      <c r="M14" s="25" t="s">
        <v>56</v>
      </c>
      <c r="N14" s="40"/>
      <c r="O14" s="14"/>
      <c r="P14" s="33" t="s">
        <v>28</v>
      </c>
      <c r="Q14" s="34">
        <f>SUM(Q6:Q13)</f>
        <v>0</v>
      </c>
    </row>
    <row r="15" spans="1:18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</row>
    <row r="16" spans="1:18" x14ac:dyDescent="0.2">
      <c r="A16" s="25" t="s">
        <v>49</v>
      </c>
      <c r="B16" s="40"/>
      <c r="C16" s="14"/>
      <c r="D16" s="25" t="s">
        <v>32</v>
      </c>
      <c r="E16" s="26"/>
      <c r="G16" s="25" t="s">
        <v>49</v>
      </c>
      <c r="H16" s="40"/>
      <c r="I16" s="14"/>
      <c r="J16" s="25" t="s">
        <v>32</v>
      </c>
      <c r="K16" s="26"/>
      <c r="M16" s="25" t="s">
        <v>49</v>
      </c>
      <c r="N16" s="40"/>
      <c r="O16" s="14"/>
      <c r="P16" s="25" t="s">
        <v>32</v>
      </c>
      <c r="Q16" s="26"/>
    </row>
    <row r="17" spans="1:18" x14ac:dyDescent="0.2">
      <c r="A17" s="25" t="s">
        <v>27</v>
      </c>
      <c r="B17" s="40"/>
      <c r="C17" s="14"/>
      <c r="D17" s="25" t="s">
        <v>33</v>
      </c>
      <c r="E17" s="26"/>
      <c r="G17" s="25" t="s">
        <v>27</v>
      </c>
      <c r="H17" s="40"/>
      <c r="I17" s="14"/>
      <c r="J17" s="25" t="s">
        <v>33</v>
      </c>
      <c r="K17" s="26"/>
      <c r="M17" s="25" t="s">
        <v>27</v>
      </c>
      <c r="N17" s="40"/>
      <c r="O17" s="14"/>
      <c r="P17" s="25" t="s">
        <v>33</v>
      </c>
      <c r="Q17" s="26"/>
    </row>
    <row r="18" spans="1:18" x14ac:dyDescent="0.2">
      <c r="A18" s="25" t="s">
        <v>68</v>
      </c>
      <c r="B18" s="40"/>
      <c r="D18" s="25" t="s">
        <v>34</v>
      </c>
      <c r="E18" s="26"/>
      <c r="F18" s="14" t="s">
        <v>15</v>
      </c>
      <c r="G18" s="25" t="s">
        <v>68</v>
      </c>
      <c r="H18" s="40"/>
      <c r="J18" s="25" t="s">
        <v>34</v>
      </c>
      <c r="K18" s="26"/>
      <c r="L18" s="14" t="s">
        <v>15</v>
      </c>
      <c r="M18" s="25" t="s">
        <v>68</v>
      </c>
      <c r="N18" s="40"/>
      <c r="P18" s="25" t="s">
        <v>34</v>
      </c>
      <c r="Q18" s="26"/>
      <c r="R18" s="14" t="s">
        <v>15</v>
      </c>
    </row>
    <row r="19" spans="1:18" x14ac:dyDescent="0.2">
      <c r="A19" s="25" t="s">
        <v>67</v>
      </c>
      <c r="B19" s="40"/>
      <c r="C19" s="56"/>
      <c r="D19" s="25" t="s">
        <v>35</v>
      </c>
      <c r="E19" s="26"/>
      <c r="G19" s="25" t="s">
        <v>67</v>
      </c>
      <c r="H19" s="40"/>
      <c r="I19" s="56"/>
      <c r="J19" s="25" t="s">
        <v>35</v>
      </c>
      <c r="K19" s="26"/>
      <c r="M19" s="25" t="s">
        <v>67</v>
      </c>
      <c r="N19" s="40"/>
      <c r="O19" s="56"/>
      <c r="P19" s="25" t="s">
        <v>35</v>
      </c>
      <c r="Q19" s="26"/>
    </row>
    <row r="20" spans="1:18" x14ac:dyDescent="0.2">
      <c r="A20" s="25" t="s">
        <v>78</v>
      </c>
      <c r="B20" s="58"/>
      <c r="C20" s="14"/>
      <c r="D20" s="25" t="s">
        <v>39</v>
      </c>
      <c r="E20" s="26"/>
      <c r="G20" s="25" t="s">
        <v>78</v>
      </c>
      <c r="H20" s="58"/>
      <c r="I20" s="14"/>
      <c r="J20" s="25" t="s">
        <v>39</v>
      </c>
      <c r="K20" s="26"/>
      <c r="M20" s="25" t="s">
        <v>78</v>
      </c>
      <c r="N20" s="58"/>
      <c r="O20" s="14"/>
      <c r="P20" s="25" t="s">
        <v>39</v>
      </c>
      <c r="Q20" s="26"/>
    </row>
    <row r="21" spans="1:18" x14ac:dyDescent="0.2">
      <c r="A21" s="25" t="s">
        <v>43</v>
      </c>
      <c r="B21" s="40"/>
      <c r="C21" s="14"/>
      <c r="D21" s="25" t="s">
        <v>49</v>
      </c>
      <c r="E21" s="26"/>
      <c r="F21" s="25"/>
      <c r="G21" s="25" t="s">
        <v>43</v>
      </c>
      <c r="H21" s="40"/>
      <c r="I21" s="14"/>
      <c r="J21" s="25" t="s">
        <v>49</v>
      </c>
      <c r="K21" s="26"/>
      <c r="L21" s="25"/>
      <c r="M21" s="25" t="s">
        <v>43</v>
      </c>
      <c r="N21" s="40"/>
      <c r="O21" s="14"/>
      <c r="P21" s="25" t="s">
        <v>49</v>
      </c>
      <c r="Q21" s="26"/>
      <c r="R21" s="25"/>
    </row>
    <row r="22" spans="1:18" x14ac:dyDescent="0.2">
      <c r="A22" s="25" t="s">
        <v>44</v>
      </c>
      <c r="B22" s="40"/>
      <c r="D22" s="60" t="s">
        <v>27</v>
      </c>
      <c r="E22" s="59"/>
      <c r="F22" s="25"/>
      <c r="G22" s="25" t="s">
        <v>44</v>
      </c>
      <c r="H22" s="40"/>
      <c r="J22" s="60" t="s">
        <v>27</v>
      </c>
      <c r="K22" s="59"/>
      <c r="L22" s="25"/>
      <c r="M22" s="25" t="s">
        <v>44</v>
      </c>
      <c r="N22" s="40"/>
      <c r="P22" s="60" t="s">
        <v>27</v>
      </c>
      <c r="Q22" s="59"/>
      <c r="R22" s="25"/>
    </row>
    <row r="23" spans="1:18" x14ac:dyDescent="0.2">
      <c r="A23" s="25" t="s">
        <v>30</v>
      </c>
      <c r="B23" s="40"/>
      <c r="C23" s="14"/>
      <c r="D23" s="25" t="s">
        <v>69</v>
      </c>
      <c r="E23" s="40"/>
      <c r="F23" s="14">
        <v>0</v>
      </c>
      <c r="G23" s="25" t="s">
        <v>30</v>
      </c>
      <c r="H23" s="40"/>
      <c r="I23" s="14"/>
      <c r="J23" s="25" t="s">
        <v>69</v>
      </c>
      <c r="K23" s="40"/>
      <c r="L23" s="14">
        <v>0</v>
      </c>
      <c r="M23" s="25" t="s">
        <v>30</v>
      </c>
      <c r="N23" s="40"/>
      <c r="O23" s="14"/>
      <c r="P23" s="25" t="s">
        <v>69</v>
      </c>
      <c r="Q23" s="40"/>
      <c r="R23" s="14">
        <v>0</v>
      </c>
    </row>
    <row r="24" spans="1:18" x14ac:dyDescent="0.2">
      <c r="A24" s="25" t="s">
        <v>74</v>
      </c>
      <c r="B24" s="40"/>
      <c r="C24" s="14">
        <v>0</v>
      </c>
      <c r="D24" s="25" t="s">
        <v>88</v>
      </c>
      <c r="E24" s="40"/>
      <c r="F24" s="14">
        <v>0</v>
      </c>
      <c r="G24" s="25" t="s">
        <v>74</v>
      </c>
      <c r="H24" s="40"/>
      <c r="I24" s="14">
        <v>0</v>
      </c>
      <c r="J24" s="25" t="s">
        <v>88</v>
      </c>
      <c r="K24" s="40"/>
      <c r="L24" s="14">
        <v>0</v>
      </c>
      <c r="M24" s="25" t="s">
        <v>74</v>
      </c>
      <c r="N24" s="40"/>
      <c r="O24" s="14">
        <v>0</v>
      </c>
      <c r="P24" s="25" t="s">
        <v>88</v>
      </c>
      <c r="Q24" s="40"/>
      <c r="R24" s="14">
        <v>0</v>
      </c>
    </row>
    <row r="25" spans="1:18" x14ac:dyDescent="0.2">
      <c r="A25" s="25" t="s">
        <v>31</v>
      </c>
      <c r="B25" s="40"/>
      <c r="C25" s="14"/>
      <c r="D25" s="25" t="s">
        <v>87</v>
      </c>
      <c r="E25" s="40"/>
      <c r="G25" s="25" t="s">
        <v>31</v>
      </c>
      <c r="H25" s="40"/>
      <c r="I25" s="14"/>
      <c r="J25" s="25" t="s">
        <v>87</v>
      </c>
      <c r="K25" s="40"/>
      <c r="M25" s="25" t="s">
        <v>31</v>
      </c>
      <c r="N25" s="40"/>
      <c r="O25" s="14"/>
      <c r="P25" s="25" t="s">
        <v>87</v>
      </c>
      <c r="Q25" s="40"/>
    </row>
    <row r="26" spans="1:18" x14ac:dyDescent="0.2">
      <c r="A26" s="25" t="s">
        <v>77</v>
      </c>
      <c r="B26" s="40"/>
      <c r="D26" s="25" t="s">
        <v>70</v>
      </c>
      <c r="E26" s="40"/>
      <c r="G26" s="25" t="s">
        <v>77</v>
      </c>
      <c r="H26" s="40"/>
      <c r="J26" s="25" t="s">
        <v>70</v>
      </c>
      <c r="K26" s="40"/>
      <c r="M26" s="25" t="s">
        <v>77</v>
      </c>
      <c r="N26" s="40"/>
      <c r="P26" s="25" t="s">
        <v>70</v>
      </c>
      <c r="Q26" s="40"/>
    </row>
    <row r="27" spans="1:18" ht="13.5" thickBot="1" x14ac:dyDescent="0.25">
      <c r="A27" s="25" t="s">
        <v>52</v>
      </c>
      <c r="B27" s="26"/>
      <c r="C27" s="14"/>
      <c r="D27" s="25" t="s">
        <v>79</v>
      </c>
      <c r="E27" s="58"/>
      <c r="G27" s="25" t="s">
        <v>52</v>
      </c>
      <c r="H27" s="26"/>
      <c r="I27" s="14"/>
      <c r="J27" s="25" t="s">
        <v>79</v>
      </c>
      <c r="K27" s="58"/>
      <c r="M27" s="60" t="s">
        <v>52</v>
      </c>
      <c r="N27" s="59"/>
      <c r="O27" s="14"/>
      <c r="P27" s="25" t="s">
        <v>79</v>
      </c>
      <c r="Q27" s="58"/>
    </row>
    <row r="28" spans="1:18" ht="13.5" thickBot="1" x14ac:dyDescent="0.25">
      <c r="A28" s="33" t="s">
        <v>28</v>
      </c>
      <c r="B28" s="34"/>
      <c r="C28" s="57">
        <f>SUM(B28,B62)</f>
        <v>0</v>
      </c>
      <c r="D28" s="25" t="s">
        <v>36</v>
      </c>
      <c r="E28" s="59"/>
      <c r="G28" s="33" t="s">
        <v>28</v>
      </c>
      <c r="H28" s="34"/>
      <c r="I28" s="57">
        <f>SUM(H28,H62)</f>
        <v>0</v>
      </c>
      <c r="J28" s="25" t="s">
        <v>36</v>
      </c>
      <c r="K28" s="59"/>
      <c r="M28" s="33" t="s">
        <v>28</v>
      </c>
      <c r="N28" s="34">
        <f>SUM(N6:N27)+N12</f>
        <v>0</v>
      </c>
      <c r="O28" s="57">
        <f>SUM(N28,N62)</f>
        <v>0</v>
      </c>
      <c r="P28" s="25" t="s">
        <v>36</v>
      </c>
      <c r="Q28" s="59"/>
    </row>
    <row r="29" spans="1:18" ht="13.5" thickBot="1" x14ac:dyDescent="0.25">
      <c r="A29" s="25"/>
      <c r="B29" s="40"/>
      <c r="C29" s="14"/>
      <c r="D29" s="33" t="s">
        <v>37</v>
      </c>
      <c r="E29" s="34"/>
      <c r="G29" s="25"/>
      <c r="H29" s="40"/>
      <c r="I29" s="14"/>
      <c r="J29" s="33" t="s">
        <v>37</v>
      </c>
      <c r="K29" s="34">
        <f>SUM(K16:K28)</f>
        <v>0</v>
      </c>
      <c r="M29" s="25"/>
      <c r="N29" s="40"/>
      <c r="O29" s="14"/>
      <c r="P29" s="33" t="s">
        <v>37</v>
      </c>
      <c r="Q29" s="34">
        <f>SUM(Q16:Q28)</f>
        <v>0</v>
      </c>
    </row>
    <row r="30" spans="1:18" ht="13.5" thickBot="1" x14ac:dyDescent="0.25">
      <c r="A30" s="25" t="s">
        <v>32</v>
      </c>
      <c r="B30" s="40"/>
      <c r="C30" s="14"/>
      <c r="D30" s="30"/>
      <c r="E30" s="35"/>
      <c r="F30" s="14"/>
      <c r="G30" s="25" t="s">
        <v>32</v>
      </c>
      <c r="H30" s="40"/>
      <c r="I30" s="14"/>
      <c r="J30" s="30"/>
      <c r="K30" s="35"/>
      <c r="L30" s="14"/>
      <c r="M30" s="25" t="s">
        <v>32</v>
      </c>
      <c r="N30" s="40"/>
      <c r="O30" s="14"/>
      <c r="P30" s="30"/>
      <c r="Q30" s="35"/>
      <c r="R30" s="14"/>
    </row>
    <row r="31" spans="1:18" x14ac:dyDescent="0.2">
      <c r="A31" s="25" t="s">
        <v>33</v>
      </c>
      <c r="B31" s="40"/>
      <c r="C31" s="14"/>
      <c r="E31" s="12"/>
      <c r="G31" s="25" t="s">
        <v>33</v>
      </c>
      <c r="H31" s="40"/>
      <c r="I31" s="14"/>
      <c r="K31" s="12"/>
      <c r="M31" s="25" t="s">
        <v>33</v>
      </c>
      <c r="N31" s="40"/>
      <c r="O31" s="14"/>
    </row>
    <row r="32" spans="1:18" x14ac:dyDescent="0.2">
      <c r="A32" s="25" t="s">
        <v>34</v>
      </c>
      <c r="B32" s="40"/>
      <c r="C32" s="14"/>
      <c r="E32" s="12"/>
      <c r="G32" s="25" t="s">
        <v>34</v>
      </c>
      <c r="H32" s="40"/>
      <c r="I32" s="14"/>
      <c r="K32" s="12"/>
      <c r="M32" s="25" t="s">
        <v>34</v>
      </c>
      <c r="N32" s="40"/>
      <c r="O32" s="14"/>
    </row>
    <row r="33" spans="1:15" x14ac:dyDescent="0.2">
      <c r="A33" s="25" t="s">
        <v>35</v>
      </c>
      <c r="B33" s="40"/>
      <c r="C33" s="14"/>
      <c r="D33" s="51"/>
      <c r="G33" s="25" t="s">
        <v>35</v>
      </c>
      <c r="H33" s="40"/>
      <c r="I33" s="14"/>
      <c r="J33" s="51"/>
      <c r="M33" s="25" t="s">
        <v>35</v>
      </c>
      <c r="N33" s="40"/>
      <c r="O33" s="14"/>
    </row>
    <row r="34" spans="1:15" x14ac:dyDescent="0.2">
      <c r="A34" s="25" t="s">
        <v>83</v>
      </c>
      <c r="B34" s="40"/>
      <c r="C34" s="14"/>
      <c r="G34" s="25" t="s">
        <v>83</v>
      </c>
      <c r="H34" s="40"/>
      <c r="I34" s="14"/>
      <c r="M34" s="25" t="s">
        <v>83</v>
      </c>
      <c r="N34" s="40"/>
      <c r="O34" s="14"/>
    </row>
    <row r="35" spans="1:15" x14ac:dyDescent="0.2">
      <c r="A35" s="25" t="s">
        <v>84</v>
      </c>
      <c r="B35" s="40"/>
      <c r="G35" s="25" t="s">
        <v>84</v>
      </c>
      <c r="H35" s="40"/>
      <c r="M35" s="25" t="s">
        <v>84</v>
      </c>
      <c r="N35" s="40"/>
    </row>
    <row r="36" spans="1:15" x14ac:dyDescent="0.2">
      <c r="A36" s="25" t="s">
        <v>61</v>
      </c>
      <c r="B36" s="40"/>
      <c r="G36" s="25" t="s">
        <v>61</v>
      </c>
      <c r="H36" s="40"/>
      <c r="M36" s="25" t="s">
        <v>61</v>
      </c>
      <c r="N36" s="40"/>
    </row>
    <row r="37" spans="1:15" x14ac:dyDescent="0.2">
      <c r="A37" s="25" t="s">
        <v>54</v>
      </c>
      <c r="B37" s="40"/>
      <c r="C37" s="1"/>
      <c r="D37" s="50"/>
      <c r="G37" s="25" t="s">
        <v>54</v>
      </c>
      <c r="H37" s="40"/>
      <c r="I37" s="1"/>
      <c r="J37" s="50"/>
      <c r="M37" s="25" t="s">
        <v>54</v>
      </c>
      <c r="N37" s="40"/>
      <c r="O37" s="1"/>
    </row>
    <row r="38" spans="1:15" x14ac:dyDescent="0.2">
      <c r="A38" s="25" t="s">
        <v>73</v>
      </c>
      <c r="B38" s="40"/>
      <c r="C38" s="61"/>
      <c r="D38" s="49"/>
      <c r="E38" s="14"/>
      <c r="G38" s="25" t="s">
        <v>73</v>
      </c>
      <c r="H38" s="40"/>
      <c r="I38" s="61"/>
      <c r="J38" s="49"/>
      <c r="K38" s="14"/>
      <c r="M38" s="25" t="s">
        <v>73</v>
      </c>
      <c r="N38" s="40"/>
      <c r="O38" s="61"/>
    </row>
    <row r="39" spans="1:15" x14ac:dyDescent="0.2">
      <c r="A39" s="25" t="s">
        <v>75</v>
      </c>
      <c r="B39" s="40"/>
      <c r="C39" s="1"/>
      <c r="G39" s="25" t="s">
        <v>75</v>
      </c>
      <c r="H39" s="40"/>
      <c r="I39" s="1"/>
      <c r="M39" s="25" t="s">
        <v>75</v>
      </c>
      <c r="N39" s="40"/>
      <c r="O39" s="1"/>
    </row>
    <row r="40" spans="1:15" x14ac:dyDescent="0.2">
      <c r="A40" s="25" t="s">
        <v>80</v>
      </c>
      <c r="B40" s="40"/>
      <c r="G40" s="25" t="s">
        <v>80</v>
      </c>
      <c r="H40" s="40"/>
      <c r="M40" s="25" t="s">
        <v>80</v>
      </c>
      <c r="N40" s="40"/>
    </row>
    <row r="41" spans="1:15" x14ac:dyDescent="0.2">
      <c r="A41" s="25" t="s">
        <v>16</v>
      </c>
      <c r="B41" s="40"/>
      <c r="C41" s="14"/>
      <c r="G41" s="25" t="s">
        <v>16</v>
      </c>
      <c r="H41" s="40"/>
      <c r="I41" s="14"/>
      <c r="M41" s="25" t="s">
        <v>16</v>
      </c>
      <c r="N41" s="40"/>
      <c r="O41" s="14"/>
    </row>
    <row r="42" spans="1:15" x14ac:dyDescent="0.2">
      <c r="A42" s="25" t="s">
        <v>56</v>
      </c>
      <c r="B42" s="40"/>
      <c r="G42" s="25" t="s">
        <v>56</v>
      </c>
      <c r="H42" s="40"/>
      <c r="M42" s="25" t="s">
        <v>56</v>
      </c>
      <c r="N42" s="40"/>
    </row>
    <row r="43" spans="1:15" x14ac:dyDescent="0.2">
      <c r="A43" s="25" t="s">
        <v>21</v>
      </c>
      <c r="B43" s="47"/>
      <c r="E43" s="12"/>
      <c r="G43" s="25" t="s">
        <v>21</v>
      </c>
      <c r="H43" s="47"/>
      <c r="K43" s="12"/>
      <c r="M43" s="25" t="s">
        <v>21</v>
      </c>
      <c r="N43" s="47"/>
    </row>
    <row r="44" spans="1:15" x14ac:dyDescent="0.2">
      <c r="A44" s="25" t="s">
        <v>51</v>
      </c>
      <c r="B44" s="40"/>
      <c r="C44" s="14"/>
      <c r="E44" s="12"/>
      <c r="G44" s="25" t="s">
        <v>51</v>
      </c>
      <c r="H44" s="40"/>
      <c r="I44" s="14"/>
      <c r="K44" s="12"/>
      <c r="M44" s="25" t="s">
        <v>51</v>
      </c>
      <c r="N44" s="40"/>
      <c r="O44" s="14"/>
    </row>
    <row r="45" spans="1:15" x14ac:dyDescent="0.2">
      <c r="A45" s="25" t="s">
        <v>71</v>
      </c>
      <c r="B45" s="40"/>
      <c r="E45" s="12"/>
      <c r="G45" s="25" t="s">
        <v>71</v>
      </c>
      <c r="H45" s="40"/>
      <c r="K45" s="12"/>
      <c r="M45" s="25" t="s">
        <v>71</v>
      </c>
      <c r="N45" s="40"/>
    </row>
    <row r="46" spans="1:15" x14ac:dyDescent="0.2">
      <c r="A46" s="25" t="s">
        <v>38</v>
      </c>
      <c r="B46" s="40"/>
      <c r="C46" s="14"/>
      <c r="E46" s="12"/>
      <c r="G46" s="25" t="s">
        <v>38</v>
      </c>
      <c r="H46" s="40"/>
      <c r="I46" s="14"/>
      <c r="K46" s="12"/>
      <c r="M46" s="25" t="s">
        <v>38</v>
      </c>
      <c r="N46" s="40"/>
      <c r="O46" s="14"/>
    </row>
    <row r="47" spans="1:15" x14ac:dyDescent="0.2">
      <c r="A47" s="25" t="s">
        <v>89</v>
      </c>
      <c r="B47" s="40"/>
      <c r="G47" s="25" t="s">
        <v>89</v>
      </c>
      <c r="H47" s="40"/>
      <c r="M47" s="25" t="s">
        <v>89</v>
      </c>
      <c r="N47" s="40"/>
    </row>
    <row r="48" spans="1:15" x14ac:dyDescent="0.2">
      <c r="A48" s="25" t="s">
        <v>39</v>
      </c>
      <c r="B48" s="40"/>
      <c r="E48" s="12"/>
      <c r="G48" s="25" t="s">
        <v>39</v>
      </c>
      <c r="H48" s="40"/>
      <c r="K48" s="12"/>
      <c r="M48" s="25" t="s">
        <v>39</v>
      </c>
      <c r="N48" s="40"/>
    </row>
    <row r="49" spans="1:15" x14ac:dyDescent="0.2">
      <c r="A49" s="25" t="s">
        <v>49</v>
      </c>
      <c r="B49" s="40"/>
      <c r="C49" s="14" t="s">
        <v>15</v>
      </c>
      <c r="E49" s="12"/>
      <c r="G49" s="25" t="s">
        <v>49</v>
      </c>
      <c r="H49" s="40"/>
      <c r="I49" s="14" t="s">
        <v>15</v>
      </c>
      <c r="K49" s="12"/>
      <c r="M49" s="25" t="s">
        <v>49</v>
      </c>
      <c r="N49" s="40"/>
      <c r="O49" s="14" t="s">
        <v>15</v>
      </c>
    </row>
    <row r="50" spans="1:15" x14ac:dyDescent="0.2">
      <c r="A50" s="25" t="s">
        <v>27</v>
      </c>
      <c r="B50" s="40"/>
      <c r="E50" s="12"/>
      <c r="G50" s="25" t="s">
        <v>27</v>
      </c>
      <c r="H50" s="40"/>
      <c r="K50" s="12"/>
      <c r="M50" s="25" t="s">
        <v>27</v>
      </c>
      <c r="N50" s="40"/>
    </row>
    <row r="51" spans="1:15" x14ac:dyDescent="0.2">
      <c r="A51" s="60" t="s">
        <v>29</v>
      </c>
      <c r="B51" s="58"/>
      <c r="E51" s="12"/>
      <c r="G51" s="60" t="s">
        <v>29</v>
      </c>
      <c r="H51" s="58"/>
      <c r="K51" s="12"/>
      <c r="M51" s="25" t="s">
        <v>29</v>
      </c>
      <c r="N51" s="58"/>
    </row>
    <row r="52" spans="1:15" x14ac:dyDescent="0.2">
      <c r="A52" s="25" t="s">
        <v>42</v>
      </c>
      <c r="B52" s="40"/>
      <c r="C52" s="14"/>
      <c r="E52" s="12"/>
      <c r="G52" s="25" t="s">
        <v>42</v>
      </c>
      <c r="H52" s="40"/>
      <c r="I52" s="14"/>
      <c r="K52" s="12"/>
      <c r="M52" s="25" t="s">
        <v>42</v>
      </c>
      <c r="N52" s="40"/>
      <c r="O52" s="14"/>
    </row>
    <row r="53" spans="1:15" x14ac:dyDescent="0.2">
      <c r="A53" s="25" t="s">
        <v>40</v>
      </c>
      <c r="B53" s="40"/>
      <c r="C53" s="61"/>
      <c r="E53" s="12"/>
      <c r="G53" s="25" t="s">
        <v>40</v>
      </c>
      <c r="H53" s="40"/>
      <c r="I53" s="61"/>
      <c r="K53" s="12"/>
      <c r="M53" s="25" t="s">
        <v>40</v>
      </c>
      <c r="N53" s="40"/>
      <c r="O53" s="61"/>
    </row>
    <row r="54" spans="1:15" x14ac:dyDescent="0.2">
      <c r="A54" s="25" t="s">
        <v>41</v>
      </c>
      <c r="B54" s="40"/>
      <c r="C54" s="61"/>
      <c r="E54" s="12"/>
      <c r="G54" s="25" t="s">
        <v>41</v>
      </c>
      <c r="H54" s="40"/>
      <c r="I54" s="61"/>
      <c r="K54" s="12"/>
      <c r="M54" s="25" t="s">
        <v>41</v>
      </c>
      <c r="N54" s="40"/>
      <c r="O54" s="61"/>
    </row>
    <row r="55" spans="1:15" x14ac:dyDescent="0.2">
      <c r="A55" s="25" t="s">
        <v>76</v>
      </c>
      <c r="B55" s="40"/>
      <c r="C55" s="14"/>
      <c r="E55" s="12"/>
      <c r="G55" s="25" t="s">
        <v>76</v>
      </c>
      <c r="H55" s="40"/>
      <c r="I55" s="14"/>
      <c r="K55" s="12"/>
      <c r="M55" s="25" t="s">
        <v>76</v>
      </c>
      <c r="N55" s="40"/>
      <c r="O55" s="14"/>
    </row>
    <row r="56" spans="1:15" x14ac:dyDescent="0.2">
      <c r="A56" s="25" t="s">
        <v>81</v>
      </c>
      <c r="B56" s="58"/>
      <c r="C56" s="14"/>
      <c r="E56" s="12"/>
      <c r="G56" s="25" t="s">
        <v>81</v>
      </c>
      <c r="H56" s="58"/>
      <c r="I56" s="14"/>
      <c r="K56" s="12"/>
      <c r="M56" s="25" t="s">
        <v>81</v>
      </c>
      <c r="N56" s="58"/>
      <c r="O56" s="14"/>
    </row>
    <row r="57" spans="1:15" x14ac:dyDescent="0.2">
      <c r="A57" s="25" t="s">
        <v>85</v>
      </c>
      <c r="B57" s="40"/>
      <c r="C57" s="14"/>
      <c r="E57" s="12"/>
      <c r="G57" s="25" t="s">
        <v>85</v>
      </c>
      <c r="H57" s="40"/>
      <c r="I57" s="14"/>
      <c r="K57" s="12"/>
      <c r="M57" s="25" t="s">
        <v>85</v>
      </c>
      <c r="N57" s="40"/>
      <c r="O57" s="14"/>
    </row>
    <row r="58" spans="1:15" x14ac:dyDescent="0.2">
      <c r="A58" s="25" t="s">
        <v>86</v>
      </c>
      <c r="B58" s="40"/>
      <c r="C58" s="14"/>
      <c r="G58" s="25" t="s">
        <v>86</v>
      </c>
      <c r="H58" s="40"/>
      <c r="I58" s="14"/>
      <c r="M58" s="25" t="s">
        <v>86</v>
      </c>
      <c r="N58" s="40"/>
      <c r="O58" s="14"/>
    </row>
    <row r="59" spans="1:15" x14ac:dyDescent="0.2">
      <c r="A59" s="25" t="s">
        <v>62</v>
      </c>
      <c r="B59" s="58"/>
      <c r="C59" s="14"/>
      <c r="E59" s="12"/>
      <c r="G59" s="25" t="s">
        <v>62</v>
      </c>
      <c r="H59" s="58"/>
      <c r="I59" s="14"/>
      <c r="K59" s="12"/>
      <c r="M59" s="25" t="s">
        <v>62</v>
      </c>
      <c r="N59" s="58"/>
      <c r="O59" s="14"/>
    </row>
    <row r="60" spans="1:15" x14ac:dyDescent="0.2">
      <c r="A60" s="25" t="s">
        <v>60</v>
      </c>
      <c r="B60" s="40"/>
      <c r="C60" s="14"/>
      <c r="G60" s="25" t="s">
        <v>60</v>
      </c>
      <c r="H60" s="40"/>
      <c r="I60" s="14"/>
      <c r="M60" s="25" t="s">
        <v>60</v>
      </c>
      <c r="N60" s="40"/>
      <c r="O60" s="14"/>
    </row>
    <row r="61" spans="1:15" ht="13.5" thickBot="1" x14ac:dyDescent="0.25">
      <c r="A61" s="25" t="s">
        <v>36</v>
      </c>
      <c r="B61" s="40"/>
      <c r="C61" s="62">
        <v>0</v>
      </c>
      <c r="G61" s="25" t="s">
        <v>36</v>
      </c>
      <c r="H61" s="40"/>
      <c r="I61" s="62">
        <v>0</v>
      </c>
      <c r="M61" s="25" t="s">
        <v>36</v>
      </c>
      <c r="N61" s="40"/>
      <c r="O61" s="62">
        <v>0</v>
      </c>
    </row>
    <row r="62" spans="1:15" ht="13.5" thickBot="1" x14ac:dyDescent="0.25">
      <c r="A62" s="33" t="s">
        <v>37</v>
      </c>
      <c r="B62" s="34"/>
      <c r="G62" s="33" t="s">
        <v>37</v>
      </c>
      <c r="H62" s="34"/>
      <c r="M62" s="33" t="s">
        <v>37</v>
      </c>
      <c r="N62" s="34">
        <f>SUM(N30:N61)</f>
        <v>0</v>
      </c>
    </row>
    <row r="63" spans="1:15" ht="13.5" thickBot="1" x14ac:dyDescent="0.25">
      <c r="A63" s="30"/>
      <c r="B63" s="36"/>
      <c r="G63" s="30"/>
      <c r="H63" s="36"/>
      <c r="M63" s="30"/>
      <c r="N63" s="36"/>
    </row>
    <row r="64" spans="1:15" x14ac:dyDescent="0.2">
      <c r="A64" s="27"/>
      <c r="B64" s="27"/>
      <c r="G64" s="27"/>
      <c r="H64" s="27"/>
      <c r="M64" s="27"/>
      <c r="N64" s="27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2001-11-13T19:53:27Z</cp:lastPrinted>
  <dcterms:created xsi:type="dcterms:W3CDTF">2000-09-26T13:26:15Z</dcterms:created>
  <dcterms:modified xsi:type="dcterms:W3CDTF">2023-09-10T17:20:11Z</dcterms:modified>
</cp:coreProperties>
</file>