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BB60BE-0F53-47A1-ACE6-2EED1790208D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J8" i="9"/>
  <c r="Z9" i="9"/>
  <c r="AD9" i="9"/>
  <c r="AG9" i="9"/>
  <c r="AJ9" i="9"/>
  <c r="Z10" i="9"/>
  <c r="AD10" i="9"/>
  <c r="AG10" i="9"/>
  <c r="AJ10" i="9"/>
  <c r="Z11" i="9"/>
  <c r="AD11" i="9"/>
  <c r="AG11" i="9"/>
  <c r="AJ11" i="9"/>
  <c r="B12" i="9"/>
  <c r="Z12" i="9"/>
  <c r="AD12" i="9"/>
  <c r="AG12" i="9"/>
  <c r="AJ12" i="9"/>
  <c r="Z13" i="9"/>
  <c r="AD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<sst xmlns="http://schemas.openxmlformats.org/spreadsheetml/2006/main" count="283" uniqueCount="77">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</sst>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9-49DB-B1A1-9CA589B149C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9-49DB-B1A1-9CA589B1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52800"/>
        <c:axId val="1"/>
      </c:lineChart>
      <c:catAx>
        <c:axId val="1843252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528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A7-430A-AE26-0B0874F1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10208"/>
        <c:axId val="1"/>
      </c:lineChart>
      <c:catAx>
        <c:axId val="18439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102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2C-46A9-8ED7-17A686D4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08816"/>
        <c:axId val="1"/>
      </c:lineChart>
      <c:catAx>
        <c:axId val="184390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08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C0-4FC2-A37A-1242A330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32288"/>
        <c:axId val="1"/>
      </c:lineChart>
      <c:catAx>
        <c:axId val="18446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32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F-4D1A-94A7-45A17CF37E6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F-4D1A-94A7-45A17CF3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34144"/>
        <c:axId val="1"/>
      </c:lineChart>
      <c:catAx>
        <c:axId val="1844634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341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436-BE23-E5973840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31360"/>
        <c:axId val="1"/>
      </c:lineChart>
      <c:dateAx>
        <c:axId val="18446313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31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9D4-AABB-B6A715FF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29040"/>
        <c:axId val="1"/>
      </c:lineChart>
      <c:catAx>
        <c:axId val="1844629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290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5E-49A7-A5F4-0DE9E6D4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30432"/>
        <c:axId val="1"/>
      </c:lineChart>
      <c:catAx>
        <c:axId val="18446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304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84-4CBF-9EBC-75FEDE5D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36000"/>
        <c:axId val="1"/>
      </c:lineChart>
      <c:catAx>
        <c:axId val="18446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36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81-45AA-92E2-4DD6EC72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5248"/>
        <c:axId val="1"/>
      </c:lineChart>
      <c:catAx>
        <c:axId val="184509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952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4AFC-95AD-B53214D2963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8-4AFC-95AD-B53214D2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8496"/>
        <c:axId val="1"/>
      </c:lineChart>
      <c:catAx>
        <c:axId val="1845098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984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4-41E5-BFC5-B508D29B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47696"/>
        <c:axId val="1"/>
      </c:lineChart>
      <c:dateAx>
        <c:axId val="1843247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47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D-4FFF-95A9-34ECC1F7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7104"/>
        <c:axId val="1"/>
      </c:lineChart>
      <c:dateAx>
        <c:axId val="1845097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971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B-4597-9303-787F2495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8032"/>
        <c:axId val="1"/>
      </c:lineChart>
      <c:catAx>
        <c:axId val="1845098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9803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CA-44AF-8E8A-0A573301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3856"/>
        <c:axId val="1"/>
      </c:lineChart>
      <c:catAx>
        <c:axId val="18450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938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D9-4FDD-9B8C-2ECE21F4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095712"/>
        <c:axId val="1"/>
      </c:lineChart>
      <c:catAx>
        <c:axId val="18450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95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07-4D6D-AAC0-B1180000D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98352"/>
        <c:axId val="1"/>
      </c:lineChart>
      <c:catAx>
        <c:axId val="184559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98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3-4BF4-9035-7BD40C3244A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3-4BF4-9035-7BD40C32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91856"/>
        <c:axId val="1"/>
      </c:lineChart>
      <c:catAx>
        <c:axId val="1845591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918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0-4B45-988B-45D4AB0A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93712"/>
        <c:axId val="1"/>
      </c:lineChart>
      <c:dateAx>
        <c:axId val="1845593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93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45D-8B33-CB8E270F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97888"/>
        <c:axId val="1"/>
      </c:lineChart>
      <c:catAx>
        <c:axId val="1845597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978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BD-42AB-BB34-99926FDA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95104"/>
        <c:axId val="1"/>
      </c:lineChart>
      <c:catAx>
        <c:axId val="18455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95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EA-4CD0-A95D-FC868ED7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52240"/>
        <c:axId val="1"/>
      </c:lineChart>
      <c:catAx>
        <c:axId val="184615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152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0-42C1-8E41-F7F9B074F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48624"/>
        <c:axId val="1"/>
      </c:lineChart>
      <c:catAx>
        <c:axId val="1843248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486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FB-4C8F-8F98-A192A909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45280"/>
        <c:axId val="1"/>
      </c:lineChart>
      <c:catAx>
        <c:axId val="18461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145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73813516385231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02627504579827E-2"/>
          <c:y val="8.1463262640793954E-2"/>
          <c:w val="0.93738536698758668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318000</c:v>
                </c:pt>
                <c:pt idx="7">
                  <c:v>252000</c:v>
                </c:pt>
                <c:pt idx="8">
                  <c:v>234000</c:v>
                </c:pt>
                <c:pt idx="9">
                  <c:v>237000</c:v>
                </c:pt>
                <c:pt idx="10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C02-8389-7829F533548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444232</c:v>
                </c:pt>
                <c:pt idx="4">
                  <c:v>411594</c:v>
                </c:pt>
                <c:pt idx="5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C02-8389-7829F533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51776"/>
        <c:axId val="1"/>
      </c:lineChart>
      <c:catAx>
        <c:axId val="18461517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15177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3159331366033"/>
          <c:y val="0.86238695278357735"/>
          <c:w val="5.1151010215754272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111</c:v>
                </c:pt>
                <c:pt idx="5">
                  <c:v>1600</c:v>
                </c:pt>
                <c:pt idx="6">
                  <c:v>9900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A5B-AD3E-07D2FC1D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46208"/>
        <c:axId val="1"/>
      </c:lineChart>
      <c:dateAx>
        <c:axId val="1846146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1462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5701827859679"/>
          <c:y val="0.93633758332602768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90104113347211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3448443900425E-2"/>
          <c:y val="0.10057780555495467"/>
          <c:w val="0.94930872657892951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  <c:pt idx="4">
                  <c:v>135865</c:v>
                </c:pt>
                <c:pt idx="5">
                  <c:v>137353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6-46F8-AF5E-84830888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49920"/>
        <c:axId val="1"/>
      </c:lineChart>
      <c:catAx>
        <c:axId val="18461499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1499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49620595914231"/>
          <c:y val="0.93106311428015176"/>
          <c:w val="4.2076221639503253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67526421667239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374307.10119999998</c:v>
                </c:pt>
                <c:pt idx="1">
                  <c:v>391474.10119999998</c:v>
                </c:pt>
                <c:pt idx="2">
                  <c:v>408641.10119999998</c:v>
                </c:pt>
                <c:pt idx="3">
                  <c:v>418808.10119999998</c:v>
                </c:pt>
                <c:pt idx="4">
                  <c:v>421097.10119999998</c:v>
                </c:pt>
                <c:pt idx="5">
                  <c:v>421897.10119999998</c:v>
                </c:pt>
                <c:pt idx="6">
                  <c:v>413197.10119999998</c:v>
                </c:pt>
                <c:pt idx="7">
                  <c:v>413197.10119999998</c:v>
                </c:pt>
                <c:pt idx="8">
                  <c:v>413197.10119999998</c:v>
                </c:pt>
                <c:pt idx="9">
                  <c:v>413197.10119999998</c:v>
                </c:pt>
                <c:pt idx="10">
                  <c:v>413197.10119999998</c:v>
                </c:pt>
                <c:pt idx="11">
                  <c:v>413197.10119999998</c:v>
                </c:pt>
                <c:pt idx="12">
                  <c:v>413197.10119999998</c:v>
                </c:pt>
                <c:pt idx="13">
                  <c:v>413197.10119999998</c:v>
                </c:pt>
                <c:pt idx="14">
                  <c:v>413197.10119999998</c:v>
                </c:pt>
                <c:pt idx="15">
                  <c:v>413197.10119999998</c:v>
                </c:pt>
                <c:pt idx="16">
                  <c:v>413197.10119999998</c:v>
                </c:pt>
                <c:pt idx="17">
                  <c:v>413197.10119999998</c:v>
                </c:pt>
                <c:pt idx="18">
                  <c:v>413197.10119999998</c:v>
                </c:pt>
                <c:pt idx="19">
                  <c:v>413197.10119999998</c:v>
                </c:pt>
                <c:pt idx="20">
                  <c:v>413197.10119999998</c:v>
                </c:pt>
                <c:pt idx="21">
                  <c:v>413197.10119999998</c:v>
                </c:pt>
                <c:pt idx="22">
                  <c:v>413197.10119999998</c:v>
                </c:pt>
                <c:pt idx="23">
                  <c:v>413197.10119999998</c:v>
                </c:pt>
                <c:pt idx="24">
                  <c:v>413197.10119999998</c:v>
                </c:pt>
                <c:pt idx="25">
                  <c:v>413197.10119999998</c:v>
                </c:pt>
                <c:pt idx="26">
                  <c:v>413197.10119999998</c:v>
                </c:pt>
                <c:pt idx="27">
                  <c:v>413197.10119999998</c:v>
                </c:pt>
                <c:pt idx="28">
                  <c:v>413197.10119999998</c:v>
                </c:pt>
                <c:pt idx="29">
                  <c:v>413197.10119999998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9D-4E4F-9C26-B8647E3E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146672"/>
        <c:axId val="1"/>
      </c:lineChart>
      <c:catAx>
        <c:axId val="184614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0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146672"/>
        <c:crosses val="autoZero"/>
        <c:crossBetween val="midCat"/>
        <c:majorUnit val="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687898392631"/>
          <c:y val="9.2359829647805453E-2"/>
          <c:w val="0.85716951671057917"/>
          <c:h val="0.617855412126698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58-47AA-BDF0-B3B1152C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97392"/>
        <c:axId val="1"/>
      </c:lineChart>
      <c:catAx>
        <c:axId val="185589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973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8951313285491"/>
          <c:y val="0.93315276161403438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5079505067144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774976283764007E-2"/>
          <c:w val="0.86504971528704544"/>
          <c:h val="0.6171075991494476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D02-4DE0-B9CC-60BD4C01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895536"/>
        <c:axId val="1"/>
      </c:lineChart>
      <c:catAx>
        <c:axId val="1855895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8955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7376889653154"/>
          <c:w val="0.1349825898015020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2E-43CE-8A6F-F4652EC1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49552"/>
        <c:axId val="1"/>
      </c:lineChart>
      <c:catAx>
        <c:axId val="184324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495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33-47FF-938C-7C0AE949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51408"/>
        <c:axId val="1"/>
      </c:lineChart>
      <c:catAx>
        <c:axId val="184325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51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25-4E7D-BF09-0823EA82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53264"/>
        <c:axId val="1"/>
      </c:lineChart>
      <c:catAx>
        <c:axId val="184325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532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2-4700-95FB-CBFCCAA1235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2-4700-95FB-CBFCCAA1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11600"/>
        <c:axId val="1"/>
      </c:lineChart>
      <c:catAx>
        <c:axId val="1843911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116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4-4DF7-B8DC-8BBD18756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12528"/>
        <c:axId val="1"/>
      </c:lineChart>
      <c:dateAx>
        <c:axId val="1843912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12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5-40EB-9D25-5BE8062D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07424"/>
        <c:axId val="1"/>
      </c:lineChart>
      <c:catAx>
        <c:axId val="1843907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074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FECEDD39-4216-C6A0-9E91-88C70721826D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AB7CD483-B524-4992-1383-A634C8387987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BF4555E9-61DE-7B1B-A6DB-322A03FB2C84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6F1F8380-1556-3D1B-A363-F2EAC701FA14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30A5B3B-0044-1A4D-FE7A-5E99BD69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990C0DA-F029-49D1-0F3E-76C1B2EF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06F7B3C-DA43-6169-EA58-972CE875F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AF9AF1D-8B5E-29BC-3847-93A50848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B189067-B157-44A8-ABBA-10010E11A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85F1857-7F85-8968-8FA9-6E84579A5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251ACBC3-3001-F841-838C-704A3564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92B89EF6-A94E-47C0-0C3F-C5F39735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F900C23-7611-D6FD-F346-CA69E3B1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9EF872B-C693-1D3D-0656-EDEE6D93D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12B306A5-127C-4487-146B-B47C82A55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B87173F-0944-F9E0-3CFA-FA7C097FA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29C63EB-87CA-46AC-12A6-9AC85EF1B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0392B9E-B052-3361-077F-9489E6C6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A85C9B9A-6066-7EB3-0E76-EC3C8B27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AAA93D46-2E74-9352-5237-9C0615C8E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B0B0923-2FB5-B251-8E04-EFB9EEE56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395D741-0595-B28F-86A1-FEB396343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8C166A10-497E-6F76-468C-A2242F624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700BC74A-8ABA-56D6-A6AA-E27796B3A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128FE3D-50D0-3CBE-ED20-F0E4BC55D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FEE24BA5-135F-5DBC-7DBB-52964449C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48655929-A8D4-22A8-5C88-8F8EF212D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C4378883-52C8-B586-9FED-4DF9478A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154493C6-442A-468E-FEAB-67D36A91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469E7B34-314E-78DB-5583-B1595ABA0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28575</xdr:rowOff>
    </xdr:from>
    <xdr:to>
      <xdr:col>0</xdr:col>
      <xdr:colOff>0</xdr:colOff>
      <xdr:row>80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EDB742D-9BD5-3AE2-986B-DC6EF5A83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87EE1731-4522-B5E8-A841-3C805FE75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5403FDF4-C856-CD08-C524-7B810C26F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43A8DFD2-E1C5-64AE-700C-874AE1EC4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BEC0EEBD-1761-FF8A-92D6-E3347EBC7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809F4B5A-D4E3-A686-047C-34AAAFB8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12F6C69F-6D24-2239-12D0-F92AA718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8976B173-F13F-B578-F54B-8B6F447F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1F92A5BF-8409-CFD2-04B1-A713D1A7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33F43FC1-0243-9A39-8154-22FFFF13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073FA2F6-7D0A-9AAA-947F-8B897B2FA0C2}"/>
            </a:ext>
          </a:extLst>
        </xdr:cNvPr>
        <xdr:cNvSpPr txBox="1">
          <a:spLocks noChangeArrowheads="1"/>
        </xdr:cNvSpPr>
      </xdr:nvSpPr>
      <xdr:spPr bwMode="auto">
        <a:xfrm>
          <a:off x="3143250" y="54673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37049</v>
      </c>
      <c r="G1" s="2" t="s">
        <v>0</v>
      </c>
      <c r="H1" s="3">
        <f ca="1">TODAY()</f>
        <v>37049</v>
      </c>
    </row>
    <row r="2" spans="1:12" ht="13.5" thickBot="1" x14ac:dyDescent="0.25">
      <c r="A2" s="44" t="s">
        <v>10</v>
      </c>
      <c r="B2" s="45">
        <f ca="1">TODAY()+2</f>
        <v>37051</v>
      </c>
      <c r="G2" s="2" t="s">
        <v>10</v>
      </c>
      <c r="H2" s="3">
        <f ca="1">TODAY()+3</f>
        <v>37052</v>
      </c>
    </row>
    <row r="3" spans="1:12" ht="25.5" customHeight="1" thickBot="1" x14ac:dyDescent="0.25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65</v>
      </c>
      <c r="C4" s="17">
        <v>50</v>
      </c>
      <c r="D4" s="18">
        <f>AVERAGE(B4,C4)</f>
        <v>57.5</v>
      </c>
      <c r="G4" s="2" t="s">
        <v>14</v>
      </c>
      <c r="H4" s="16">
        <v>62</v>
      </c>
      <c r="I4" s="17">
        <v>47</v>
      </c>
      <c r="J4" s="18">
        <f>AVERAGE(H4,I4)</f>
        <v>54.5</v>
      </c>
    </row>
    <row r="5" spans="1:12" x14ac:dyDescent="0.2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">
      <c r="A6" s="25" t="s">
        <v>19</v>
      </c>
      <c r="B6" s="26">
        <v>-240000</v>
      </c>
      <c r="C6" s="12">
        <v>-286000</v>
      </c>
      <c r="D6" s="25" t="s">
        <v>20</v>
      </c>
      <c r="E6" s="26">
        <v>-51000</v>
      </c>
      <c r="F6" s="12">
        <v>-55000</v>
      </c>
      <c r="G6" s="25" t="s">
        <v>19</v>
      </c>
      <c r="H6" s="26">
        <v>-290000</v>
      </c>
      <c r="I6" s="12">
        <v>-330000</v>
      </c>
      <c r="J6" s="25" t="s">
        <v>20</v>
      </c>
      <c r="K6" s="26">
        <v>-63000</v>
      </c>
      <c r="L6" s="12">
        <v>-63000</v>
      </c>
    </row>
    <row r="7" spans="1:12" x14ac:dyDescent="0.2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">
      <c r="A9" s="25" t="s">
        <v>64</v>
      </c>
      <c r="B9" s="26">
        <v>0</v>
      </c>
      <c r="D9" s="25" t="s">
        <v>26</v>
      </c>
      <c r="E9" s="26">
        <v>-5000</v>
      </c>
      <c r="G9" s="25" t="s">
        <v>64</v>
      </c>
      <c r="H9" s="26">
        <v>0</v>
      </c>
      <c r="J9" s="25" t="s">
        <v>26</v>
      </c>
      <c r="K9" s="26">
        <v>-5000</v>
      </c>
    </row>
    <row r="10" spans="1:12" x14ac:dyDescent="0.2">
      <c r="A10" s="42" t="s">
        <v>59</v>
      </c>
      <c r="B10" s="26">
        <v>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0</v>
      </c>
      <c r="I10" s="14" t="s">
        <v>15</v>
      </c>
      <c r="J10" s="25" t="s">
        <v>49</v>
      </c>
      <c r="K10" s="26">
        <v>-8340</v>
      </c>
    </row>
    <row r="11" spans="1:12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25" t="s">
        <v>57</v>
      </c>
      <c r="H13" s="26">
        <v>0</v>
      </c>
      <c r="I13" s="1"/>
      <c r="J13" s="25" t="s">
        <v>29</v>
      </c>
      <c r="K13" s="26">
        <v>0</v>
      </c>
    </row>
    <row r="14" spans="1:12" ht="13.5" thickBot="1" x14ac:dyDescent="0.25">
      <c r="A14" s="25" t="s">
        <v>17</v>
      </c>
      <c r="B14" s="26">
        <v>-20000</v>
      </c>
      <c r="C14" s="14"/>
      <c r="D14" s="33" t="s">
        <v>30</v>
      </c>
      <c r="E14" s="34">
        <f>SUM(E6:E13)</f>
        <v>-84340</v>
      </c>
      <c r="G14" s="25" t="s">
        <v>17</v>
      </c>
      <c r="H14" s="26">
        <v>-20000</v>
      </c>
      <c r="I14" s="14"/>
      <c r="J14" s="33" t="s">
        <v>30</v>
      </c>
      <c r="K14" s="34">
        <f>SUM(K6:K13)</f>
        <v>-96340</v>
      </c>
    </row>
    <row r="15" spans="1:12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25" t="s">
        <v>71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">
      <c r="A18" s="25" t="s">
        <v>29</v>
      </c>
      <c r="B18" s="40">
        <v>0</v>
      </c>
      <c r="D18" s="25" t="s">
        <v>37</v>
      </c>
      <c r="E18" s="26">
        <v>19987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19987</v>
      </c>
      <c r="L18" s="14" t="s">
        <v>15</v>
      </c>
    </row>
    <row r="19" spans="1:12" x14ac:dyDescent="0.2">
      <c r="A19" s="25" t="s">
        <v>31</v>
      </c>
      <c r="B19" s="26">
        <v>-14337</v>
      </c>
      <c r="C19" s="41"/>
      <c r="D19" s="25" t="s">
        <v>38</v>
      </c>
      <c r="E19" s="26">
        <v>17191</v>
      </c>
      <c r="G19" s="25" t="s">
        <v>31</v>
      </c>
      <c r="H19" s="26">
        <v>0</v>
      </c>
      <c r="I19" s="41"/>
      <c r="J19" s="25" t="s">
        <v>38</v>
      </c>
      <c r="K19" s="26">
        <v>17191</v>
      </c>
    </row>
    <row r="20" spans="1:12" x14ac:dyDescent="0.2">
      <c r="A20" s="25" t="s">
        <v>27</v>
      </c>
      <c r="B20" s="26">
        <v>-70000</v>
      </c>
      <c r="C20" s="14"/>
      <c r="D20" s="25" t="s">
        <v>43</v>
      </c>
      <c r="E20" s="26">
        <v>0</v>
      </c>
      <c r="G20" s="25" t="s">
        <v>27</v>
      </c>
      <c r="H20" s="26">
        <v>-70000</v>
      </c>
      <c r="I20" s="14"/>
      <c r="J20" s="25" t="s">
        <v>43</v>
      </c>
      <c r="K20" s="26">
        <v>0</v>
      </c>
    </row>
    <row r="21" spans="1:12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">
      <c r="A22" s="25" t="s">
        <v>48</v>
      </c>
      <c r="B22" s="26">
        <v>0</v>
      </c>
      <c r="D22" s="25" t="s">
        <v>65</v>
      </c>
      <c r="E22" s="26">
        <v>6945</v>
      </c>
      <c r="G22" s="25" t="s">
        <v>48</v>
      </c>
      <c r="H22" s="26">
        <v>0</v>
      </c>
      <c r="J22" s="25" t="s">
        <v>65</v>
      </c>
      <c r="K22" s="26">
        <v>6945</v>
      </c>
    </row>
    <row r="23" spans="1:12" x14ac:dyDescent="0.2">
      <c r="A23" s="25" t="s">
        <v>32</v>
      </c>
      <c r="B23" s="26">
        <v>-29198</v>
      </c>
      <c r="C23" s="14" t="s">
        <v>15</v>
      </c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 t="s">
        <v>15</v>
      </c>
      <c r="J23" s="25" t="s">
        <v>56</v>
      </c>
      <c r="K23" s="40">
        <v>0</v>
      </c>
      <c r="L23" s="14"/>
    </row>
    <row r="24" spans="1:12" x14ac:dyDescent="0.2">
      <c r="A24" s="25" t="s">
        <v>26</v>
      </c>
      <c r="B24" s="40">
        <v>0</v>
      </c>
      <c r="D24" s="25" t="s">
        <v>29</v>
      </c>
      <c r="E24" s="40">
        <v>11577</v>
      </c>
      <c r="F24" s="14"/>
      <c r="G24" s="25" t="s">
        <v>26</v>
      </c>
      <c r="H24" s="40">
        <v>0</v>
      </c>
      <c r="J24" s="25" t="s">
        <v>29</v>
      </c>
      <c r="K24" s="40">
        <v>23577</v>
      </c>
      <c r="L24" s="14"/>
    </row>
    <row r="25" spans="1:12" x14ac:dyDescent="0.2">
      <c r="A25" s="25" t="s">
        <v>63</v>
      </c>
      <c r="B25" s="40">
        <v>0</v>
      </c>
      <c r="D25" s="25" t="s">
        <v>26</v>
      </c>
      <c r="E25" s="40">
        <v>0</v>
      </c>
      <c r="G25" s="25" t="s">
        <v>63</v>
      </c>
      <c r="H25" s="40">
        <v>0</v>
      </c>
      <c r="J25" s="25" t="s">
        <v>26</v>
      </c>
      <c r="K25" s="40">
        <v>0</v>
      </c>
    </row>
    <row r="26" spans="1:12" x14ac:dyDescent="0.2">
      <c r="A26" s="25" t="s">
        <v>33</v>
      </c>
      <c r="B26" s="26">
        <v>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5" thickBot="1" x14ac:dyDescent="0.25">
      <c r="A28" s="25" t="s">
        <v>62</v>
      </c>
      <c r="B28" s="26">
        <v>0</v>
      </c>
      <c r="C28" s="14">
        <f>SUM(B29,B59)</f>
        <v>0</v>
      </c>
      <c r="D28" s="25" t="s">
        <v>39</v>
      </c>
      <c r="E28" s="26">
        <v>0</v>
      </c>
      <c r="G28" s="25" t="s">
        <v>62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5" thickBot="1" x14ac:dyDescent="0.25">
      <c r="A29" s="33" t="s">
        <v>30</v>
      </c>
      <c r="B29" s="34">
        <f>SUM(B6:B28)</f>
        <v>-503535</v>
      </c>
      <c r="C29" s="14"/>
      <c r="D29" s="33" t="s">
        <v>40</v>
      </c>
      <c r="E29" s="34">
        <f>SUM(E16:E28)</f>
        <v>84340</v>
      </c>
      <c r="G29" s="33" t="s">
        <v>30</v>
      </c>
      <c r="H29" s="34">
        <f>SUM(H6:H28)</f>
        <v>-539198</v>
      </c>
      <c r="I29" s="14"/>
      <c r="J29" s="33" t="s">
        <v>40</v>
      </c>
      <c r="K29" s="34">
        <f>SUM(K16:K28)</f>
        <v>96340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">
      <c r="A32" s="25" t="s">
        <v>36</v>
      </c>
      <c r="B32" s="40">
        <v>125000</v>
      </c>
      <c r="E32" s="12"/>
      <c r="G32" s="25" t="s">
        <v>36</v>
      </c>
      <c r="H32" s="40">
        <v>125000</v>
      </c>
      <c r="K32" s="12"/>
    </row>
    <row r="33" spans="1:11" x14ac:dyDescent="0.2">
      <c r="A33" s="25" t="s">
        <v>37</v>
      </c>
      <c r="B33" s="40">
        <v>0</v>
      </c>
      <c r="D33" s="52"/>
      <c r="G33" s="25" t="s">
        <v>37</v>
      </c>
      <c r="H33" s="40">
        <v>0</v>
      </c>
      <c r="J33" s="52"/>
    </row>
    <row r="34" spans="1:11" x14ac:dyDescent="0.2">
      <c r="A34" s="25" t="s">
        <v>38</v>
      </c>
      <c r="B34" s="40">
        <v>124369</v>
      </c>
      <c r="C34" s="14"/>
      <c r="G34" s="25" t="s">
        <v>38</v>
      </c>
      <c r="H34" s="40">
        <v>124369</v>
      </c>
      <c r="I34" s="14"/>
    </row>
    <row r="35" spans="1:11" x14ac:dyDescent="0.2">
      <c r="A35" s="25" t="s">
        <v>69</v>
      </c>
      <c r="B35" s="40">
        <v>29198</v>
      </c>
      <c r="G35" s="25" t="s">
        <v>69</v>
      </c>
      <c r="H35" s="40">
        <v>29198</v>
      </c>
    </row>
    <row r="36" spans="1:11" x14ac:dyDescent="0.2">
      <c r="A36" s="25" t="s">
        <v>61</v>
      </c>
      <c r="B36" s="40">
        <v>0</v>
      </c>
      <c r="G36" s="25" t="s">
        <v>61</v>
      </c>
      <c r="H36" s="40">
        <v>0</v>
      </c>
    </row>
    <row r="37" spans="1:11" x14ac:dyDescent="0.2">
      <c r="A37" s="25" t="s">
        <v>66</v>
      </c>
      <c r="B37" s="40">
        <v>0</v>
      </c>
      <c r="D37" s="51"/>
      <c r="G37" s="25" t="s">
        <v>66</v>
      </c>
      <c r="H37" s="40">
        <v>0</v>
      </c>
      <c r="J37" s="51"/>
    </row>
    <row r="38" spans="1:11" x14ac:dyDescent="0.2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">
      <c r="A40" s="25" t="s">
        <v>17</v>
      </c>
      <c r="B40" s="40">
        <v>7000</v>
      </c>
      <c r="G40" s="25" t="s">
        <v>17</v>
      </c>
      <c r="H40" s="40">
        <v>7000</v>
      </c>
    </row>
    <row r="41" spans="1:11" x14ac:dyDescent="0.2">
      <c r="A41" s="25" t="s">
        <v>71</v>
      </c>
      <c r="B41" s="40">
        <v>2500</v>
      </c>
      <c r="G41" s="25" t="s">
        <v>71</v>
      </c>
      <c r="H41" s="40">
        <v>2500</v>
      </c>
    </row>
    <row r="42" spans="1:11" x14ac:dyDescent="0.2">
      <c r="A42" s="25" t="s">
        <v>22</v>
      </c>
      <c r="B42" s="48"/>
      <c r="G42" s="25" t="s">
        <v>22</v>
      </c>
      <c r="H42" s="48"/>
    </row>
    <row r="43" spans="1:11" x14ac:dyDescent="0.2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">
      <c r="A47" s="25" t="s">
        <v>43</v>
      </c>
      <c r="B47" s="40"/>
      <c r="G47" s="25" t="s">
        <v>43</v>
      </c>
      <c r="H47" s="40"/>
    </row>
    <row r="48" spans="1:11" x14ac:dyDescent="0.2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0</v>
      </c>
      <c r="I49" s="14" t="s">
        <v>15</v>
      </c>
      <c r="K49" s="12"/>
    </row>
    <row r="50" spans="1:11" x14ac:dyDescent="0.2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">
      <c r="A55" s="25" t="s">
        <v>67</v>
      </c>
      <c r="B55" s="40">
        <v>35000</v>
      </c>
      <c r="C55" s="14"/>
      <c r="E55" s="12"/>
      <c r="G55" s="25" t="s">
        <v>67</v>
      </c>
      <c r="H55" s="40">
        <v>35000</v>
      </c>
      <c r="I55" s="14"/>
      <c r="K55" s="12"/>
    </row>
    <row r="56" spans="1:11" x14ac:dyDescent="0.2">
      <c r="A56" s="25" t="s">
        <v>68</v>
      </c>
      <c r="B56" s="40">
        <v>42338</v>
      </c>
      <c r="C56" s="14"/>
      <c r="E56" s="12"/>
      <c r="G56" s="25" t="s">
        <v>68</v>
      </c>
      <c r="H56" s="40">
        <v>42338</v>
      </c>
      <c r="I56" s="14"/>
      <c r="K56" s="12"/>
    </row>
    <row r="57" spans="1:11" x14ac:dyDescent="0.2">
      <c r="A57" s="25" t="s">
        <v>75</v>
      </c>
      <c r="B57" s="40">
        <v>1000</v>
      </c>
      <c r="C57" s="14"/>
      <c r="E57" s="12"/>
      <c r="G57" s="25" t="s">
        <v>75</v>
      </c>
      <c r="H57" s="40">
        <v>1000</v>
      </c>
      <c r="I57" s="14"/>
      <c r="K57" s="12"/>
    </row>
    <row r="58" spans="1:11" ht="13.5" thickBot="1" x14ac:dyDescent="0.25">
      <c r="A58" s="25" t="s">
        <v>39</v>
      </c>
      <c r="B58" s="40">
        <v>0</v>
      </c>
      <c r="C58" s="14"/>
      <c r="G58" s="25" t="s">
        <v>39</v>
      </c>
      <c r="H58" s="40">
        <v>35663</v>
      </c>
      <c r="I58" s="14"/>
    </row>
    <row r="59" spans="1:11" ht="13.5" thickBot="1" x14ac:dyDescent="0.25">
      <c r="A59" s="33" t="s">
        <v>40</v>
      </c>
      <c r="B59" s="34">
        <f>SUM(B31:B58)</f>
        <v>503535</v>
      </c>
      <c r="E59" s="12"/>
      <c r="G59" s="33" t="s">
        <v>40</v>
      </c>
      <c r="H59" s="34">
        <f>SUM(H31:H58)</f>
        <v>539198</v>
      </c>
      <c r="K59" s="12"/>
    </row>
    <row r="60" spans="1:11" ht="13.5" thickBot="1" x14ac:dyDescent="0.25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>
      <selection activeCell="E21" sqref="E21"/>
    </sheetView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37049</v>
      </c>
      <c r="F1" s="4" t="s">
        <v>1</v>
      </c>
      <c r="G1" s="5">
        <v>250000</v>
      </c>
      <c r="H1" s="6"/>
      <c r="I1" s="7" t="s">
        <v>2</v>
      </c>
      <c r="J1" s="8">
        <v>44000</v>
      </c>
      <c r="O1" s="43" t="s">
        <v>3</v>
      </c>
      <c r="P1" s="11">
        <f ca="1">TODAY()+2</f>
        <v>37051</v>
      </c>
      <c r="Q1" s="12">
        <v>200000</v>
      </c>
      <c r="S1" s="43" t="s">
        <v>4</v>
      </c>
      <c r="T1" s="11">
        <f ca="1">TODAY()+2</f>
        <v>37051</v>
      </c>
      <c r="U1" s="12">
        <v>34000</v>
      </c>
      <c r="X1" s="10" t="s">
        <v>5</v>
      </c>
      <c r="Y1" s="10" t="s">
        <v>50</v>
      </c>
      <c r="Z1" s="10" t="s">
        <v>6</v>
      </c>
      <c r="AA1" s="10"/>
      <c r="AB1" s="10" t="s">
        <v>72</v>
      </c>
      <c r="AC1" s="10" t="s">
        <v>73</v>
      </c>
      <c r="AD1" s="10" t="s">
        <v>74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37050</v>
      </c>
      <c r="D2" s="14"/>
      <c r="P2" s="11">
        <f ca="1">TODAY()+3</f>
        <v>37052</v>
      </c>
      <c r="Q2" s="12">
        <v>200000</v>
      </c>
      <c r="T2" s="11">
        <f ca="1">TODAY()+3</f>
        <v>37052</v>
      </c>
      <c r="U2" s="12">
        <v>37000</v>
      </c>
      <c r="W2" s="11">
        <v>37043</v>
      </c>
      <c r="X2" s="14">
        <v>11345</v>
      </c>
      <c r="Y2" s="14">
        <v>4667</v>
      </c>
      <c r="Z2" s="13">
        <f>380985.1012-X2+Y2</f>
        <v>374307.10119999998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37048</v>
      </c>
      <c r="L3" s="23">
        <f ca="1">TODAY()</f>
        <v>37049</v>
      </c>
      <c r="M3" s="24" t="s">
        <v>18</v>
      </c>
      <c r="P3" s="11">
        <f ca="1">TODAY()+4</f>
        <v>37053</v>
      </c>
      <c r="Q3" s="12">
        <v>230000</v>
      </c>
      <c r="T3" s="11">
        <f ca="1">TODAY()+4</f>
        <v>37053</v>
      </c>
      <c r="U3" s="12">
        <v>40000</v>
      </c>
      <c r="W3" s="11">
        <v>37044</v>
      </c>
      <c r="X3" s="14">
        <v>0</v>
      </c>
      <c r="Y3" s="14">
        <v>17167</v>
      </c>
      <c r="Z3" s="13">
        <f>Z2-X3+Y3</f>
        <v>391474.10119999998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5" thickBot="1" x14ac:dyDescent="0.25">
      <c r="A4" s="2" t="s">
        <v>14</v>
      </c>
      <c r="B4" s="16">
        <v>73</v>
      </c>
      <c r="C4" s="17">
        <v>54</v>
      </c>
      <c r="D4" s="18">
        <f>AVERAGE(B4,C4)</f>
        <v>63.5</v>
      </c>
      <c r="J4" s="25" t="s">
        <v>21</v>
      </c>
      <c r="K4" s="37">
        <v>1600</v>
      </c>
      <c r="L4" s="9">
        <v>9900</v>
      </c>
      <c r="M4" s="28">
        <f>+L4-K4</f>
        <v>8300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408641.10119999998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70</v>
      </c>
      <c r="K5" s="38">
        <v>2400</v>
      </c>
      <c r="L5" s="9">
        <v>1200</v>
      </c>
      <c r="M5" s="29">
        <f>+L5-K5</f>
        <v>-1200</v>
      </c>
      <c r="W5" s="11">
        <v>37046</v>
      </c>
      <c r="X5" s="14">
        <v>7000</v>
      </c>
      <c r="Y5" s="14">
        <v>17167</v>
      </c>
      <c r="Z5" s="13">
        <f t="shared" ref="Z5:Z31" si="1">Z4-X5+Y5</f>
        <v>418808.10119999998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371085+73147</f>
        <v>444232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5" thickBot="1" x14ac:dyDescent="0.25">
      <c r="A6" s="25" t="s">
        <v>19</v>
      </c>
      <c r="B6" s="26">
        <v>-215000</v>
      </c>
      <c r="C6" s="12">
        <v>-230000</v>
      </c>
      <c r="D6" s="25" t="s">
        <v>20</v>
      </c>
      <c r="E6" s="26">
        <v>-37000</v>
      </c>
      <c r="F6" s="12">
        <v>-44000</v>
      </c>
      <c r="H6" s="12"/>
      <c r="J6" s="30" t="s">
        <v>25</v>
      </c>
      <c r="K6" s="39">
        <f>(+K4-K5)/2</f>
        <v>-400</v>
      </c>
      <c r="L6" s="31">
        <f>(+L4-L5)/2</f>
        <v>4350</v>
      </c>
      <c r="M6" s="32">
        <f>+L6-K6</f>
        <v>4750</v>
      </c>
      <c r="W6" s="11">
        <v>37047</v>
      </c>
      <c r="X6" s="14">
        <v>111</v>
      </c>
      <c r="Y6" s="14">
        <v>2400</v>
      </c>
      <c r="Z6" s="13">
        <f t="shared" si="1"/>
        <v>421097.10119999998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>
        <f>344137+67457</f>
        <v>411594</v>
      </c>
      <c r="AJ6" s="15">
        <f t="shared" si="0"/>
        <v>37047</v>
      </c>
      <c r="AK6" s="12">
        <f>118626+17239</f>
        <v>135865</v>
      </c>
      <c r="AL6" s="12"/>
      <c r="AM6" s="12"/>
    </row>
    <row r="7" spans="1:39" x14ac:dyDescent="0.2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1600</v>
      </c>
      <c r="Y7" s="14">
        <v>2400</v>
      </c>
      <c r="Z7" s="13">
        <f t="shared" si="1"/>
        <v>421897.10119999998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>
        <f>300000+60000</f>
        <v>360000</v>
      </c>
      <c r="AJ7" s="15">
        <f t="shared" si="0"/>
        <v>37048</v>
      </c>
      <c r="AK7" s="12">
        <f>120029+17324</f>
        <v>137353</v>
      </c>
      <c r="AL7" s="12"/>
      <c r="AM7" s="12"/>
    </row>
    <row r="8" spans="1:39" x14ac:dyDescent="0.2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9900</v>
      </c>
      <c r="Y8" s="14">
        <v>1200</v>
      </c>
      <c r="Z8" s="13">
        <f t="shared" si="1"/>
        <v>413197.10119999998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270000+48000</f>
        <v>318000</v>
      </c>
      <c r="AH8" s="12"/>
      <c r="AJ8" s="15">
        <f t="shared" si="0"/>
        <v>37049</v>
      </c>
      <c r="AK8" s="12"/>
      <c r="AL8" s="12"/>
      <c r="AM8" s="12"/>
    </row>
    <row r="9" spans="1:39" x14ac:dyDescent="0.2">
      <c r="A9" s="25" t="s">
        <v>64</v>
      </c>
      <c r="B9" s="26">
        <v>-40000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0</v>
      </c>
      <c r="Y9" s="14">
        <v>0</v>
      </c>
      <c r="Z9" s="13">
        <f t="shared" si="1"/>
        <v>413197.10119999998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215000+37000</f>
        <v>252000</v>
      </c>
      <c r="AH9" s="12"/>
      <c r="AJ9" s="15">
        <f t="shared" si="0"/>
        <v>37050</v>
      </c>
      <c r="AK9" s="12"/>
      <c r="AL9" s="12"/>
      <c r="AM9" s="12"/>
    </row>
    <row r="10" spans="1:39" x14ac:dyDescent="0.2">
      <c r="A10" s="42" t="s">
        <v>59</v>
      </c>
      <c r="B10" s="26">
        <v>-18000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0</v>
      </c>
      <c r="Y10" s="14">
        <v>0</v>
      </c>
      <c r="Z10" s="13">
        <f t="shared" si="1"/>
        <v>413197.10119999998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200000+34000</f>
        <v>234000</v>
      </c>
      <c r="AH10" s="12"/>
      <c r="AJ10" s="15">
        <f t="shared" si="0"/>
        <v>37051</v>
      </c>
      <c r="AK10" s="12"/>
      <c r="AL10" s="12"/>
      <c r="AM10" s="12"/>
    </row>
    <row r="11" spans="1:39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0</v>
      </c>
      <c r="Y11" s="14">
        <v>0</v>
      </c>
      <c r="Z11" s="13">
        <f t="shared" si="1"/>
        <v>413197.10119999998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>
        <f>200000+37000</f>
        <v>237000</v>
      </c>
      <c r="AH11" s="12"/>
      <c r="AJ11" s="15">
        <f t="shared" si="0"/>
        <v>37052</v>
      </c>
      <c r="AK11" s="12"/>
      <c r="AL11" s="12"/>
      <c r="AM11" s="12"/>
    </row>
    <row r="12" spans="1:39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0</v>
      </c>
      <c r="Y12" s="14">
        <v>0</v>
      </c>
      <c r="Z12" s="13">
        <f t="shared" si="1"/>
        <v>413197.10119999998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>
        <f>230000+40000</f>
        <v>270000</v>
      </c>
      <c r="AH12" s="12"/>
      <c r="AJ12" s="15">
        <f t="shared" si="0"/>
        <v>37053</v>
      </c>
      <c r="AK12" s="12"/>
      <c r="AL12" s="12"/>
      <c r="AM12" s="12"/>
    </row>
    <row r="13" spans="1:39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0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413197.10119999998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/>
      <c r="AH13" s="12"/>
      <c r="AJ13" s="15">
        <f t="shared" si="0"/>
        <v>37054</v>
      </c>
      <c r="AK13" s="12"/>
      <c r="AL13" s="12"/>
      <c r="AM13" s="12"/>
    </row>
    <row r="14" spans="1:39" ht="13.5" thickBot="1" x14ac:dyDescent="0.25">
      <c r="A14" s="25" t="s">
        <v>17</v>
      </c>
      <c r="B14" s="26">
        <v>-10000</v>
      </c>
      <c r="C14" s="14"/>
      <c r="D14" s="33" t="s">
        <v>30</v>
      </c>
      <c r="E14" s="34">
        <f>SUM(E6:E13)</f>
        <v>-70340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413197.10119999998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">
      <c r="A15" s="25" t="s">
        <v>71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413197.10119999998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413197.10119999998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413197.10119999998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">
      <c r="A18" s="25" t="s">
        <v>29</v>
      </c>
      <c r="B18" s="40">
        <v>0</v>
      </c>
      <c r="D18" s="25" t="s">
        <v>37</v>
      </c>
      <c r="E18" s="26">
        <v>17781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413197.10119999998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">
      <c r="A19" s="25" t="s">
        <v>31</v>
      </c>
      <c r="B19" s="26">
        <v>0</v>
      </c>
      <c r="C19" s="41"/>
      <c r="D19" s="25" t="s">
        <v>38</v>
      </c>
      <c r="E19" s="26">
        <v>16974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413197.10119999998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">
      <c r="A20" s="25" t="s">
        <v>27</v>
      </c>
      <c r="B20" s="26">
        <v>-56038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413197.10119999998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413197.10119999998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">
      <c r="A22" s="25" t="s">
        <v>48</v>
      </c>
      <c r="B22" s="26">
        <v>0</v>
      </c>
      <c r="D22" s="25" t="s">
        <v>65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413197.10119999998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413197.10119999998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">
      <c r="A24" s="25" t="s">
        <v>26</v>
      </c>
      <c r="B24" s="40">
        <v>0</v>
      </c>
      <c r="C24" s="14"/>
      <c r="D24" s="25" t="s">
        <v>29</v>
      </c>
      <c r="E24" s="40">
        <v>0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413197.10119999998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">
      <c r="A25" s="25" t="s">
        <v>63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413197.10119999998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413197.10119999998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413197.10119999998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5" thickBot="1" x14ac:dyDescent="0.25">
      <c r="A28" s="25" t="s">
        <v>62</v>
      </c>
      <c r="B28" s="26">
        <v>-25015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413197.10119999998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5" thickBot="1" x14ac:dyDescent="0.25">
      <c r="A29" s="33" t="s">
        <v>30</v>
      </c>
      <c r="B29" s="34">
        <f>SUM(B6:B28)</f>
        <v>-520651</v>
      </c>
      <c r="C29" s="14"/>
      <c r="D29" s="33" t="s">
        <v>40</v>
      </c>
      <c r="E29" s="34">
        <f>SUM(E16:E28)</f>
        <v>70340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413197.10119999998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413197.10119999998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413197.10119999998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">
      <c r="A32" s="25" t="s">
        <v>36</v>
      </c>
      <c r="B32" s="40">
        <v>125000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37</v>
      </c>
      <c r="B33" s="40">
        <v>0</v>
      </c>
      <c r="C33" s="14"/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38</v>
      </c>
      <c r="B34" s="40">
        <v>131274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69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76</v>
      </c>
      <c r="B36" s="40">
        <v>10000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17</v>
      </c>
      <c r="B40" s="40">
        <v>5000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71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22</v>
      </c>
      <c r="B42" s="48"/>
      <c r="AJ42" s="12"/>
      <c r="AK42" s="12"/>
      <c r="AL42" s="12"/>
      <c r="AM42" s="12"/>
    </row>
    <row r="43" spans="1:39" x14ac:dyDescent="0.2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">
      <c r="A44" s="25" t="s">
        <v>26</v>
      </c>
      <c r="B44" s="40">
        <v>48007</v>
      </c>
      <c r="C44" s="14"/>
      <c r="E44" s="12"/>
    </row>
    <row r="45" spans="1:39" x14ac:dyDescent="0.2">
      <c r="A45" s="25" t="s">
        <v>41</v>
      </c>
      <c r="B45" s="40">
        <v>15000</v>
      </c>
      <c r="E45" s="12"/>
    </row>
    <row r="46" spans="1:39" x14ac:dyDescent="0.2">
      <c r="A46" s="25" t="s">
        <v>42</v>
      </c>
      <c r="B46" s="40">
        <v>1000</v>
      </c>
      <c r="C46" s="14"/>
      <c r="E46" s="12"/>
    </row>
    <row r="47" spans="1:39" x14ac:dyDescent="0.2">
      <c r="A47" s="25" t="s">
        <v>43</v>
      </c>
      <c r="B47" s="40"/>
    </row>
    <row r="48" spans="1:39" x14ac:dyDescent="0.2">
      <c r="A48" s="25" t="s">
        <v>56</v>
      </c>
      <c r="B48" s="40">
        <v>0</v>
      </c>
      <c r="E48" s="12"/>
    </row>
    <row r="49" spans="1:5" x14ac:dyDescent="0.2">
      <c r="A49" s="25" t="s">
        <v>29</v>
      </c>
      <c r="B49" s="40">
        <v>0</v>
      </c>
      <c r="C49" s="14" t="s">
        <v>15</v>
      </c>
      <c r="E49" s="12"/>
    </row>
    <row r="50" spans="1:5" x14ac:dyDescent="0.2">
      <c r="A50" s="25" t="s">
        <v>31</v>
      </c>
      <c r="B50" s="40">
        <v>0</v>
      </c>
      <c r="E50" s="12"/>
    </row>
    <row r="51" spans="1:5" x14ac:dyDescent="0.2">
      <c r="A51" s="25" t="s">
        <v>44</v>
      </c>
      <c r="B51" s="40">
        <v>0</v>
      </c>
      <c r="E51" s="12"/>
    </row>
    <row r="52" spans="1:5" x14ac:dyDescent="0.2">
      <c r="A52" s="25" t="s">
        <v>45</v>
      </c>
      <c r="B52" s="40">
        <v>0</v>
      </c>
      <c r="C52" s="14"/>
      <c r="E52" s="12"/>
    </row>
    <row r="53" spans="1:5" x14ac:dyDescent="0.2">
      <c r="A53" s="25" t="s">
        <v>46</v>
      </c>
      <c r="B53" s="40">
        <v>0</v>
      </c>
      <c r="E53" s="12"/>
    </row>
    <row r="54" spans="1:5" x14ac:dyDescent="0.2">
      <c r="A54" s="25" t="s">
        <v>48</v>
      </c>
      <c r="B54" s="40">
        <v>1000</v>
      </c>
      <c r="C54" s="14"/>
      <c r="E54" s="12"/>
    </row>
    <row r="55" spans="1:5" x14ac:dyDescent="0.2">
      <c r="A55" s="25" t="s">
        <v>67</v>
      </c>
      <c r="B55" s="40">
        <v>35000</v>
      </c>
      <c r="C55" s="14"/>
      <c r="E55" s="12"/>
    </row>
    <row r="56" spans="1:5" x14ac:dyDescent="0.2">
      <c r="A56" s="25" t="s">
        <v>68</v>
      </c>
      <c r="B56" s="40">
        <v>42049</v>
      </c>
      <c r="C56" s="14"/>
      <c r="E56" s="12"/>
    </row>
    <row r="57" spans="1:5" x14ac:dyDescent="0.2">
      <c r="A57" s="25" t="s">
        <v>75</v>
      </c>
      <c r="B57" s="40">
        <v>1000</v>
      </c>
      <c r="C57" s="14"/>
      <c r="E57" s="12"/>
    </row>
    <row r="58" spans="1:5" ht="13.5" thickBot="1" x14ac:dyDescent="0.25">
      <c r="A58" s="25" t="s">
        <v>39</v>
      </c>
      <c r="B58" s="40">
        <v>0</v>
      </c>
      <c r="C58" s="14"/>
    </row>
    <row r="59" spans="1:5" ht="13.5" thickBot="1" x14ac:dyDescent="0.25">
      <c r="A59" s="33" t="s">
        <v>40</v>
      </c>
      <c r="B59" s="34">
        <f>SUM(B31:B58)</f>
        <v>520651</v>
      </c>
      <c r="C59" s="14"/>
    </row>
    <row r="60" spans="1:5" ht="13.5" thickBot="1" x14ac:dyDescent="0.25">
      <c r="A60" s="30"/>
      <c r="B60" s="36"/>
    </row>
    <row r="61" spans="1:5" x14ac:dyDescent="0.2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2023-09-10T17:29:50Z</dcterms:modified>
</cp:coreProperties>
</file>