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7C4139-B70B-4FE2-AEE2-552D5A51322D}" xr6:coauthVersionLast="47" xr6:coauthVersionMax="47" xr10:uidLastSave="{00000000-0000-0000-0000-000000000000}"/>
  <bookViews>
    <workbookView xWindow="-120" yWindow="-120" windowWidth="38640" windowHeight="15720"/>
  </bookViews>
  <sheets>
    <sheet name="Cover Page" sheetId="4" r:id="rId1"/>
    <sheet name="RISKS" sheetId="2" r:id="rId2"/>
    <sheet name="Misc Notes" sheetId="3" r:id="rId3"/>
    <sheet name="PROJECT ESTIMATE" sheetId="1" r:id="rId4"/>
    <sheet name="MATL - Lateral" sheetId="5" r:id="rId5"/>
    <sheet name="MATL - Meter Sta" sheetId="6" r:id="rId6"/>
  </sheets>
  <externalReferences>
    <externalReference r:id="rId7"/>
  </externalReferences>
  <definedNames>
    <definedName name="DimList">[1]DIM!$G$1:$AE$76</definedName>
    <definedName name="_xlnm.Print_Area" localSheetId="3">'PROJECT ESTIMATE'!$A$1:$J$161</definedName>
    <definedName name="_xlnm.Print_Titles" localSheetId="5">'MATL - Meter Sta'!$1:$6</definedName>
    <definedName name="_xlnm.Print_Titles" localSheetId="2">'Misc Notes'!$1:$14</definedName>
    <definedName name="_xlnm.Print_Titles" localSheetId="3">'PROJECT ESTIMATE'!$1:$11</definedName>
  </definedNames>
  <calcPr calcId="0" fullCalcOnLoad="1"/>
</workbook>
</file>

<file path=xl/calcChain.xml><?xml version="1.0" encoding="utf-8"?>
<calcChain xmlns="http://schemas.openxmlformats.org/spreadsheetml/2006/main">
  <c r="S4" i="5" l="1"/>
  <c r="B2" i="3"/>
  <c r="B4" i="3"/>
  <c r="B7" i="3"/>
  <c r="E7" i="3"/>
  <c r="B8" i="3"/>
  <c r="E8" i="3"/>
  <c r="B9" i="3"/>
  <c r="E9" i="3"/>
  <c r="B10" i="3"/>
  <c r="E10" i="3"/>
  <c r="B2" i="1"/>
  <c r="B4" i="1"/>
  <c r="B7" i="1"/>
  <c r="E7" i="1"/>
  <c r="B8" i="1"/>
  <c r="E8" i="1"/>
  <c r="B9" i="1"/>
  <c r="E9" i="1"/>
  <c r="B10" i="1"/>
  <c r="E10" i="1"/>
  <c r="F16" i="1"/>
  <c r="H16" i="1"/>
  <c r="H17" i="1"/>
  <c r="I18" i="1"/>
  <c r="I19" i="1"/>
  <c r="F22" i="1"/>
  <c r="I22" i="1"/>
  <c r="I23" i="1"/>
  <c r="I24" i="1"/>
  <c r="I25" i="1"/>
  <c r="I26" i="1"/>
  <c r="I27" i="1"/>
  <c r="I28" i="1"/>
  <c r="I30" i="1"/>
  <c r="I33" i="1"/>
  <c r="I34" i="1"/>
  <c r="I35" i="1"/>
  <c r="I36" i="1"/>
  <c r="I39" i="1"/>
  <c r="I40" i="1"/>
  <c r="I41" i="1"/>
  <c r="I42" i="1"/>
  <c r="I45" i="1"/>
  <c r="I46" i="1"/>
  <c r="I47" i="1"/>
  <c r="I48" i="1"/>
  <c r="I49" i="1"/>
  <c r="I50" i="1"/>
  <c r="I51" i="1"/>
  <c r="I52" i="1"/>
  <c r="F53" i="1"/>
  <c r="I53" i="1"/>
  <c r="I54" i="1"/>
  <c r="I55" i="1"/>
  <c r="I56" i="1"/>
  <c r="H59" i="1"/>
  <c r="I60" i="1"/>
  <c r="H63" i="1"/>
  <c r="I63" i="1"/>
  <c r="H64" i="1"/>
  <c r="I64" i="1"/>
  <c r="I65" i="1"/>
  <c r="I66" i="1"/>
  <c r="I67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5" i="1"/>
  <c r="I86" i="1"/>
  <c r="I87" i="1"/>
  <c r="I88" i="1"/>
  <c r="I89" i="1"/>
  <c r="I91" i="1"/>
  <c r="I96" i="1"/>
  <c r="I97" i="1"/>
  <c r="I98" i="1"/>
  <c r="I99" i="1"/>
  <c r="I102" i="1"/>
  <c r="I103" i="1"/>
  <c r="I106" i="1"/>
  <c r="I107" i="1"/>
  <c r="I108" i="1"/>
  <c r="I109" i="1"/>
  <c r="I112" i="1"/>
  <c r="I113" i="1"/>
  <c r="I114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31" i="1"/>
  <c r="I132" i="1"/>
  <c r="I135" i="1"/>
  <c r="I136" i="1"/>
  <c r="I137" i="1"/>
  <c r="I138" i="1"/>
  <c r="I139" i="1"/>
  <c r="I142" i="1"/>
  <c r="I143" i="1"/>
  <c r="I144" i="1"/>
  <c r="I147" i="1"/>
  <c r="I148" i="1"/>
  <c r="I149" i="1"/>
  <c r="I150" i="1"/>
  <c r="I151" i="1"/>
  <c r="I153" i="1"/>
  <c r="I156" i="1"/>
  <c r="I158" i="1"/>
  <c r="I160" i="1"/>
  <c r="B2" i="2"/>
  <c r="B4" i="2"/>
  <c r="B7" i="2"/>
  <c r="E7" i="2"/>
  <c r="B8" i="2"/>
  <c r="E8" i="2"/>
  <c r="B9" i="2"/>
  <c r="E9" i="2"/>
  <c r="B10" i="2"/>
  <c r="E10" i="2"/>
</calcChain>
</file>

<file path=xl/sharedStrings.xml><?xml version="1.0" encoding="utf-8"?>
<sst xmlns="http://schemas.openxmlformats.org/spreadsheetml/2006/main" count="832" uniqueCount="292">
  <si>
    <t>ENRON TRANSPORTATION AND SERVICES</t>
  </si>
  <si>
    <t>Customer Company Name</t>
  </si>
  <si>
    <t>Project Name:</t>
  </si>
  <si>
    <t>Project Engineer</t>
  </si>
  <si>
    <t>Revision:</t>
  </si>
  <si>
    <t>Project Engineer:</t>
  </si>
  <si>
    <t>FGT FACILITY PLANNING</t>
  </si>
  <si>
    <t>GREG BIERMAN</t>
  </si>
  <si>
    <t>Est. Qty</t>
  </si>
  <si>
    <t>Unit Cost</t>
  </si>
  <si>
    <t>Total</t>
  </si>
  <si>
    <t>ft</t>
  </si>
  <si>
    <t>Re-seeding</t>
  </si>
  <si>
    <t>Hay Bales</t>
  </si>
  <si>
    <t>Well Points</t>
  </si>
  <si>
    <t>Silt Fencing</t>
  </si>
  <si>
    <t>Contractor Supplied Material</t>
  </si>
  <si>
    <t>Contractor Mob/Demob</t>
  </si>
  <si>
    <t>Hot Tap 18" &amp; 24"</t>
  </si>
  <si>
    <t>ea.</t>
  </si>
  <si>
    <t>Unit</t>
  </si>
  <si>
    <t>Road Bores</t>
  </si>
  <si>
    <t>Construction Support</t>
  </si>
  <si>
    <t>Chief Inspector</t>
  </si>
  <si>
    <t>days</t>
  </si>
  <si>
    <t>Construction Coordinator</t>
  </si>
  <si>
    <t>Clerk</t>
  </si>
  <si>
    <t>Total Construction Support</t>
  </si>
  <si>
    <t>Welding Inspector</t>
  </si>
  <si>
    <t>Environmental Inspector</t>
  </si>
  <si>
    <t>Electrical Inspector</t>
  </si>
  <si>
    <t>Construction Trailer</t>
  </si>
  <si>
    <t>Mail/phone/Util/Misc.</t>
  </si>
  <si>
    <t>Surveyors</t>
  </si>
  <si>
    <t>Hot Tap Crew</t>
  </si>
  <si>
    <t>X-Rays</t>
  </si>
  <si>
    <t>ea</t>
  </si>
  <si>
    <t>Environmental Costs</t>
  </si>
  <si>
    <t>Company Labor</t>
  </si>
  <si>
    <t>Company Employees</t>
  </si>
  <si>
    <t>Engineering / Design</t>
  </si>
  <si>
    <t>Project Manager</t>
  </si>
  <si>
    <t>Travel / Misc</t>
  </si>
  <si>
    <t>ROW</t>
  </si>
  <si>
    <t>Material</t>
  </si>
  <si>
    <t>Hydrostatic Test Water Inspection</t>
  </si>
  <si>
    <t>In House Designers</t>
  </si>
  <si>
    <t>Gas Loss (Blowdown &amp; Purge)</t>
  </si>
  <si>
    <t>As-built Package</t>
  </si>
  <si>
    <t>AFUDC</t>
  </si>
  <si>
    <t>Overhead (FGT)</t>
  </si>
  <si>
    <t>Mcf</t>
  </si>
  <si>
    <t xml:space="preserve">Construction </t>
  </si>
  <si>
    <t>Right of Way</t>
  </si>
  <si>
    <t>Environmental</t>
  </si>
  <si>
    <t>Materials</t>
  </si>
  <si>
    <t>PROJECT COST ESTIMATE - 3/28/01</t>
  </si>
  <si>
    <t>Misc Estimate Notes and Assumptions</t>
  </si>
  <si>
    <t>Costs are based on 2001 construction.</t>
  </si>
  <si>
    <t>Pipeline installed with conventional lay methods.</t>
  </si>
  <si>
    <t>Archeological Survey</t>
  </si>
  <si>
    <t>Site visit ENRON rep</t>
  </si>
  <si>
    <t>Construction install cost was not completed or reviewed by a contractor.</t>
  </si>
  <si>
    <t>Estimate accuracy is estimated to be +/-10%.</t>
  </si>
  <si>
    <t>Project Summary</t>
  </si>
  <si>
    <t>very small volume.  Dry filter separator included in estimate.  No pressure or flow control</t>
  </si>
  <si>
    <t>FGT Mainline MAOP:  975 psig</t>
  </si>
  <si>
    <t>Design flow rate:  125 MMcf/d</t>
  </si>
  <si>
    <t>Delivery pressure to customer:  FGT line pressure</t>
  </si>
  <si>
    <t>Class Location:  1</t>
  </si>
  <si>
    <t>Design Factor - Meter Station: .5</t>
  </si>
  <si>
    <t>Design Factor - Pipeline: .5</t>
  </si>
  <si>
    <t>Special Notes</t>
  </si>
  <si>
    <t>Design Specific Locations</t>
  </si>
  <si>
    <t>Location -</t>
  </si>
  <si>
    <t>Pig launcher/receivers not included.</t>
  </si>
  <si>
    <t>Expediting materials is not included (either during mfg'ing or shipment).</t>
  </si>
  <si>
    <t>115 volt power will be made available by Customer at meter station.</t>
  </si>
  <si>
    <t>PIPELINE (LATERAL)</t>
  </si>
  <si>
    <t>METER STATION</t>
  </si>
  <si>
    <t>Mech/Civil Direct</t>
  </si>
  <si>
    <t>Electrical Direct</t>
  </si>
  <si>
    <t>Total Environmental Costs</t>
  </si>
  <si>
    <t>Run switching included with meter runs.</t>
  </si>
  <si>
    <t>valves included.  Estimate does include gas chromatograph.</t>
  </si>
  <si>
    <t>No station ESD included with meter station estimate.</t>
  </si>
  <si>
    <t>Small building included with gas chromatograph.</t>
  </si>
  <si>
    <t>Gas chromatograph costs included in meter station estimate.</t>
  </si>
  <si>
    <t>Concrete Set-on Weights</t>
  </si>
  <si>
    <t>acres</t>
  </si>
  <si>
    <t>ROW Mgr</t>
  </si>
  <si>
    <t>Agents</t>
  </si>
  <si>
    <t>ROW Damages</t>
  </si>
  <si>
    <t>Permits, misc.</t>
  </si>
  <si>
    <t>ESTIMATE" tab for further details.  Costs are based on actual tax appraised valves.</t>
  </si>
  <si>
    <t>more time and money.</t>
  </si>
  <si>
    <t>New Pipeline &amp; Meter Station Design Pressure:  975 psig</t>
  </si>
  <si>
    <t>Pipeline Lateral</t>
  </si>
  <si>
    <t>Designed in accordance with ENRON Engineering Standards and 49 CFR Part 192.</t>
  </si>
  <si>
    <t>Estimate does not include delays caused by the U.S. Fish &amp; Wildlife endangered</t>
  </si>
  <si>
    <t>species habitat conflicts.</t>
  </si>
  <si>
    <t>Hot tap includes TDW split tee and hot tap valve - all below grade.  Valve extensions include.</t>
  </si>
  <si>
    <t>No abovegrade valve at hot tap location included.</t>
  </si>
  <si>
    <t>Meter Station</t>
  </si>
  <si>
    <t>Meter station to be located inside of Customer's property - only minor ROW costs</t>
  </si>
  <si>
    <t>included in estimate.</t>
  </si>
  <si>
    <t>Estimate accuracy is +/-10%.</t>
  </si>
  <si>
    <t>No pressure or control valves included.</t>
  </si>
  <si>
    <t>No gas detection included in building</t>
  </si>
  <si>
    <t>Total Contractor Installation Direct</t>
  </si>
  <si>
    <t>Contractor Adder Lay Cost</t>
  </si>
  <si>
    <t>Total Contractor Adder Lay Cost</t>
  </si>
  <si>
    <t>Bill of Materials</t>
  </si>
  <si>
    <t>Project Total:</t>
  </si>
  <si>
    <t>*Contractor Supplied</t>
  </si>
  <si>
    <t>Elbow</t>
  </si>
  <si>
    <t>Size (O.D.)</t>
  </si>
  <si>
    <t>qty</t>
  </si>
  <si>
    <t>unit</t>
  </si>
  <si>
    <t>Deg</t>
  </si>
  <si>
    <t>Gr</t>
  </si>
  <si>
    <t>Amount</t>
  </si>
  <si>
    <t>Pipe</t>
  </si>
  <si>
    <t>wall</t>
  </si>
  <si>
    <t>f p b</t>
  </si>
  <si>
    <t>FBE  0.375 wall, X 42</t>
  </si>
  <si>
    <t>std</t>
  </si>
  <si>
    <t>f</t>
  </si>
  <si>
    <t>FBE  0.375 wall</t>
  </si>
  <si>
    <t>b</t>
  </si>
  <si>
    <t>Tees (Reducing)</t>
  </si>
  <si>
    <t>Run     x</t>
  </si>
  <si>
    <t>Branch</t>
  </si>
  <si>
    <t>tee reducing</t>
  </si>
  <si>
    <t>Valves - Ball</t>
  </si>
  <si>
    <t>ANSI</t>
  </si>
  <si>
    <t>W/F</t>
  </si>
  <si>
    <t>F</t>
  </si>
  <si>
    <t>Flanges</t>
  </si>
  <si>
    <t>Flange</t>
  </si>
  <si>
    <t>W</t>
  </si>
  <si>
    <t>Bolt-up &amp; Gaskets</t>
  </si>
  <si>
    <t>sets</t>
  </si>
  <si>
    <t>Valves - Check</t>
  </si>
  <si>
    <t>End</t>
  </si>
  <si>
    <t>Check Valve - Swing</t>
  </si>
  <si>
    <t>Reducers</t>
  </si>
  <si>
    <t>reducer</t>
  </si>
  <si>
    <t>TDW Items</t>
  </si>
  <si>
    <t>TDW Split Tee w/ flange</t>
  </si>
  <si>
    <t>See "MATL-Lateral" Tab</t>
  </si>
  <si>
    <t>Total Material Cost</t>
  </si>
  <si>
    <t>Total ROW</t>
  </si>
  <si>
    <t>Other (Blowdown &amp; Purge)</t>
  </si>
  <si>
    <t>Contingency</t>
  </si>
  <si>
    <t>TOTAL ESTIMATED COST</t>
  </si>
  <si>
    <t>Freight</t>
  </si>
  <si>
    <t>Taxes</t>
  </si>
  <si>
    <t>Material (incl. Freight &amp; taxes)</t>
  </si>
  <si>
    <t>Contractor Install Direct Cost</t>
  </si>
  <si>
    <t>Total Contractor Install Direct Cost</t>
  </si>
  <si>
    <t>Contractor Adder Install Cost</t>
  </si>
  <si>
    <t>Total Contractor Adder Install Cost</t>
  </si>
  <si>
    <t>Total Company Labor</t>
  </si>
  <si>
    <t>Agent</t>
  </si>
  <si>
    <t>Permits</t>
  </si>
  <si>
    <t>TOTAL METER STATION ESTIMATED COST</t>
  </si>
  <si>
    <t>TOTAL PIPELINE LATERAL ESTIMATED COST</t>
  </si>
  <si>
    <t>PROJECT ESTIMATED COST</t>
  </si>
  <si>
    <t>ENA Meter Station</t>
  </si>
  <si>
    <t>Bare,  0.154 wall, Gr. B</t>
  </si>
  <si>
    <t>Bare,  0.375 wall, Gr. B</t>
  </si>
  <si>
    <t>Bare,  0.237 wall, Gr. B</t>
  </si>
  <si>
    <t>Bare,  0.365 wall, Gr. B</t>
  </si>
  <si>
    <t>Bare,  0.179 wall, Gr. B</t>
  </si>
  <si>
    <t>xs</t>
  </si>
  <si>
    <t>Valves - Control</t>
  </si>
  <si>
    <t>Type</t>
  </si>
  <si>
    <t>Valve Actuators</t>
  </si>
  <si>
    <t>Gas Filtering</t>
  </si>
  <si>
    <t>(MM/d)</t>
  </si>
  <si>
    <t>12 x 10</t>
  </si>
  <si>
    <t>16 x 12</t>
  </si>
  <si>
    <t>Tees</t>
  </si>
  <si>
    <t>O.D.</t>
  </si>
  <si>
    <t>Tee</t>
  </si>
  <si>
    <t>Meters</t>
  </si>
  <si>
    <t>OD</t>
  </si>
  <si>
    <t>Style</t>
  </si>
  <si>
    <t>Roots Rotary</t>
  </si>
  <si>
    <t>M</t>
  </si>
  <si>
    <t>Flange - Blind</t>
  </si>
  <si>
    <t>Transmitters</t>
  </si>
  <si>
    <t>Pressure 3051CG</t>
  </si>
  <si>
    <t>Temperature 3144 w/sensor</t>
  </si>
  <si>
    <t>Measure Misc</t>
  </si>
  <si>
    <t>Strainer T - type</t>
  </si>
  <si>
    <t>Gallagher Flow Conditioners</t>
  </si>
  <si>
    <t>OD/Model</t>
  </si>
  <si>
    <t>Q sonic</t>
  </si>
  <si>
    <t>Ultrasonic Meter Spools (3)</t>
  </si>
  <si>
    <t>Q Sonic Calibration</t>
  </si>
  <si>
    <t>RTU / PLC</t>
  </si>
  <si>
    <t>Hrs</t>
  </si>
  <si>
    <t>Bristal 3335</t>
  </si>
  <si>
    <t>Bristal 3330</t>
  </si>
  <si>
    <t/>
  </si>
  <si>
    <t>Pipe Supports</t>
  </si>
  <si>
    <t>Nom. (O.D.)</t>
  </si>
  <si>
    <t>Pipe Supports (Adj.)</t>
  </si>
  <si>
    <t>Fences</t>
  </si>
  <si>
    <t>length</t>
  </si>
  <si>
    <t>width</t>
  </si>
  <si>
    <t xml:space="preserve"> 8' fence w/ poles</t>
  </si>
  <si>
    <t>gate ( 16' drive)</t>
  </si>
  <si>
    <t>Rock/Dirt/Conc.</t>
  </si>
  <si>
    <t>concrete</t>
  </si>
  <si>
    <t>yds</t>
  </si>
  <si>
    <t>concrete (sonotubes)</t>
  </si>
  <si>
    <t>Tanks</t>
  </si>
  <si>
    <t>Gallons</t>
  </si>
  <si>
    <t>Atmos,dbl wall,horz</t>
  </si>
  <si>
    <t>4' dia. x 5.8'</t>
  </si>
  <si>
    <t>gal</t>
  </si>
  <si>
    <t>Structural Iron</t>
  </si>
  <si>
    <t>Width(in)</t>
  </si>
  <si>
    <t>I Beam</t>
  </si>
  <si>
    <t>Buildings</t>
  </si>
  <si>
    <t>eave</t>
  </si>
  <si>
    <t>Ins</t>
  </si>
  <si>
    <t xml:space="preserve">Building w/ ac, hvac </t>
  </si>
  <si>
    <t>sq.ft.</t>
  </si>
  <si>
    <t>sq ft</t>
  </si>
  <si>
    <t>Elec Misc</t>
  </si>
  <si>
    <t>Single Gang PushButton Ex Proof</t>
  </si>
  <si>
    <t>Control Switches</t>
  </si>
  <si>
    <t>Level Switch DPDT</t>
  </si>
  <si>
    <t>Pressure Gauges</t>
  </si>
  <si>
    <t>Chromatographs</t>
  </si>
  <si>
    <t>Insertion Probe</t>
  </si>
  <si>
    <t>Chromatograph - Danalyzer</t>
  </si>
  <si>
    <t>Regulator for Cal Gas</t>
  </si>
  <si>
    <t>Regulator for Carrier Gas</t>
  </si>
  <si>
    <t>Mannifold for Carrier Gas</t>
  </si>
  <si>
    <t>Heater for Cal Gas</t>
  </si>
  <si>
    <t>Cyl of Cal Gas</t>
  </si>
  <si>
    <t>Heat Traced SS Tubing</t>
  </si>
  <si>
    <t>MIDWAY</t>
  </si>
  <si>
    <t>Project consists of installing 1.75 miles of 12" pipe and a 10" ultrasonic meter station in the</t>
  </si>
  <si>
    <t>"PROJECT ESTIMATE" tab for cost breakdown.  FGT 24" and 30" mainlines will be</t>
  </si>
  <si>
    <t>hot tapped with 12" taps.</t>
  </si>
  <si>
    <t>Tap location FGT mainline milepost 785.4 approx.</t>
  </si>
  <si>
    <t>Confirmation of land value costs will require an actual appraisal of the property - requiring</t>
  </si>
  <si>
    <t>Midway - Take-off and Crosscountry Pipe install</t>
  </si>
  <si>
    <t>fp</t>
  </si>
  <si>
    <t>Directional Drill - Florida Freeway</t>
  </si>
  <si>
    <t>Installation (See "Misc Notes" tab - more info)</t>
  </si>
  <si>
    <t>Project Management</t>
  </si>
  <si>
    <t>New ROW  6,540' x 50'</t>
  </si>
  <si>
    <t>New ROW 2700' x 30'</t>
  </si>
  <si>
    <t>Temp Work Space, 6540' x 35'</t>
  </si>
  <si>
    <t>Condemnations</t>
  </si>
  <si>
    <t>parcels</t>
  </si>
  <si>
    <t>Appraisal</t>
  </si>
  <si>
    <t>ROW Temp Work Space, 300' x 300'</t>
  </si>
  <si>
    <t>ROW Temp Work Space, 150' x 75'</t>
  </si>
  <si>
    <t>Temp Work Space, (2)2700' x 35'</t>
  </si>
  <si>
    <t>Four creek crossings estimated.</t>
  </si>
  <si>
    <t>Concrete set-on weights are included for approx. 1000 ft of pipe.</t>
  </si>
  <si>
    <t>Contractor expected to be on site for 21 workings days - barring any rain delays, etc.</t>
  </si>
  <si>
    <t>If wet weather is incurred, additional construction time which will increase lay cost.</t>
  </si>
  <si>
    <t>Pipeline route is on electric utility ROW for approx .5 miles.</t>
  </si>
  <si>
    <t>Note: ROW costs are$20,000 per acre at this location.  See "PROJECT</t>
  </si>
  <si>
    <t>Pipe footage could increase due to ROW deviations, or unexpected ENVR concerns, etc.</t>
  </si>
  <si>
    <t>If higher than normal water table,  lay cost will increase.</t>
  </si>
  <si>
    <t>Total Engineering / Design</t>
  </si>
  <si>
    <t>lot</t>
  </si>
  <si>
    <t>Contractor Installation Direct</t>
  </si>
  <si>
    <t>Meter station includes 10" ultrasonic meter, with a 1" rotary meter in parallel for measuring</t>
  </si>
  <si>
    <t>Unexpected Additional Costs</t>
  </si>
  <si>
    <t>reflected in the estimate, actual costs could be higher if more parcels require</t>
  </si>
  <si>
    <t>condemnation proceedings.</t>
  </si>
  <si>
    <t>Coalescing Filter by Peerless</t>
  </si>
  <si>
    <t>Terrain is flat with approx 1000 feet of wetlands installation.</t>
  </si>
  <si>
    <t>Florida Turnpike - horizontally bored (approx 500 feet).</t>
  </si>
  <si>
    <t>Estimate includes cost of Archaeology survey and not Archaeology dig if so required by SHPO.</t>
  </si>
  <si>
    <t>Total Material (incl. Freight &amp; taxes)</t>
  </si>
  <si>
    <t>ROW indicates possible 2 parcels will require condemnation.  Although</t>
  </si>
  <si>
    <t>Two parcels are estimated to be condemned - total cost $102,000.</t>
  </si>
  <si>
    <t>M-days</t>
  </si>
  <si>
    <t>Although none is anticipated, state could require an archaeological dig along route.</t>
  </si>
  <si>
    <t>Ft. Pierce, Florida area.  Estimated cost of entire project is $2,935,000.  Please refer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</si>
</sst>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"/>
    <numFmt numFmtId="165" formatCode="&quot;$&quot;#,##0.00"/>
    <numFmt numFmtId="166" formatCode="0.000"/>
    <numFmt numFmtId="167" formatCode="0.0"/>
    <numFmt numFmtId="169" formatCode="0.0%"/>
  </numFmts>
  <fonts count="13" x14ac:knownFonts="1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7"/>
      <name val="Arial"/>
    </font>
    <font>
      <i/>
      <sz val="7"/>
      <name val="Arial"/>
    </font>
    <font>
      <sz val="6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sz val="6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0" fillId="0" borderId="0" xfId="0" applyAlignment="1">
      <alignment horizontal="left"/>
    </xf>
    <xf numFmtId="0" fontId="4" fillId="0" borderId="0" xfId="0" applyFont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/>
    <xf numFmtId="165" fontId="2" fillId="0" borderId="0" xfId="0" applyNumberFormat="1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0" borderId="0" xfId="0" applyFont="1" applyFill="1"/>
    <xf numFmtId="164" fontId="7" fillId="0" borderId="0" xfId="0" applyNumberFormat="1" applyFont="1"/>
    <xf numFmtId="22" fontId="8" fillId="0" borderId="0" xfId="0" applyNumberFormat="1" applyFont="1" applyAlignment="1">
      <alignment horizontal="center"/>
    </xf>
    <xf numFmtId="14" fontId="7" fillId="0" borderId="0" xfId="0" applyNumberFormat="1" applyFont="1"/>
    <xf numFmtId="0" fontId="2" fillId="0" borderId="5" xfId="0" applyFont="1" applyBorder="1" applyAlignment="1">
      <alignment horizontal="centerContinuous"/>
    </xf>
    <xf numFmtId="0" fontId="7" fillId="0" borderId="5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Continuous"/>
    </xf>
    <xf numFmtId="0" fontId="7" fillId="2" borderId="0" xfId="0" applyFont="1" applyFill="1"/>
    <xf numFmtId="165" fontId="7" fillId="2" borderId="0" xfId="0" applyNumberFormat="1" applyFont="1" applyFill="1"/>
    <xf numFmtId="164" fontId="7" fillId="2" borderId="0" xfId="0" applyNumberFormat="1" applyFont="1" applyFill="1"/>
    <xf numFmtId="164" fontId="7" fillId="2" borderId="5" xfId="0" applyNumberFormat="1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7" fillId="2" borderId="0" xfId="0" applyFont="1" applyFill="1" applyBorder="1"/>
    <xf numFmtId="1" fontId="7" fillId="2" borderId="0" xfId="0" applyNumberFormat="1" applyFont="1" applyFill="1" applyBorder="1"/>
    <xf numFmtId="165" fontId="7" fillId="2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/>
    <xf numFmtId="164" fontId="7" fillId="2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/>
    <xf numFmtId="165" fontId="7" fillId="0" borderId="0" xfId="0" applyNumberFormat="1" applyFont="1" applyFill="1"/>
    <xf numFmtId="165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1" fontId="10" fillId="0" borderId="0" xfId="0" applyNumberFormat="1" applyFont="1" applyFill="1" applyBorder="1" applyAlignment="1">
      <alignment horizontal="center"/>
    </xf>
    <xf numFmtId="165" fontId="7" fillId="3" borderId="0" xfId="0" applyNumberFormat="1" applyFont="1" applyFill="1"/>
    <xf numFmtId="164" fontId="7" fillId="3" borderId="0" xfId="0" applyNumberFormat="1" applyFont="1" applyFill="1"/>
    <xf numFmtId="0" fontId="9" fillId="0" borderId="0" xfId="0" applyFont="1" applyFill="1" applyBorder="1" applyAlignment="1">
      <alignment horizontal="left"/>
    </xf>
    <xf numFmtId="165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Border="1"/>
    <xf numFmtId="1" fontId="7" fillId="0" borderId="0" xfId="0" applyNumberFormat="1" applyFont="1" applyFill="1" applyAlignment="1">
      <alignment horizontal="center"/>
    </xf>
    <xf numFmtId="165" fontId="7" fillId="0" borderId="0" xfId="0" applyNumberFormat="1" applyFont="1" applyFill="1" applyBorder="1"/>
    <xf numFmtId="165" fontId="7" fillId="0" borderId="0" xfId="0" applyNumberFormat="1" applyFont="1" applyBorder="1" applyAlignment="1">
      <alignment horizontal="right"/>
    </xf>
    <xf numFmtId="165" fontId="7" fillId="0" borderId="0" xfId="0" applyNumberFormat="1" applyFont="1" applyBorder="1"/>
    <xf numFmtId="164" fontId="7" fillId="0" borderId="0" xfId="0" applyNumberFormat="1" applyFont="1" applyBorder="1" applyAlignment="1">
      <alignment horizontal="right"/>
    </xf>
    <xf numFmtId="164" fontId="7" fillId="0" borderId="0" xfId="0" applyNumberFormat="1" applyFont="1" applyBorder="1"/>
    <xf numFmtId="0" fontId="7" fillId="3" borderId="0" xfId="0" applyFont="1" applyFill="1"/>
    <xf numFmtId="9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/>
    <xf numFmtId="9" fontId="2" fillId="0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" fillId="0" borderId="6" xfId="0" applyNumberFormat="1" applyFont="1" applyBorder="1"/>
    <xf numFmtId="0" fontId="0" fillId="0" borderId="6" xfId="0" applyBorder="1"/>
    <xf numFmtId="164" fontId="0" fillId="0" borderId="6" xfId="0" applyNumberFormat="1" applyBorder="1"/>
    <xf numFmtId="1" fontId="7" fillId="0" borderId="0" xfId="0" applyNumberFormat="1" applyFont="1" applyFill="1" applyBorder="1"/>
    <xf numFmtId="3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10" fillId="0" borderId="0" xfId="0" applyFont="1" applyBorder="1"/>
    <xf numFmtId="20" fontId="7" fillId="0" borderId="0" xfId="0" applyNumberFormat="1" applyFont="1" applyFill="1" applyBorder="1" applyAlignment="1" applyProtection="1">
      <alignment horizontal="left"/>
      <protection hidden="1"/>
    </xf>
    <xf numFmtId="0" fontId="11" fillId="0" borderId="0" xfId="0" applyFont="1" applyBorder="1"/>
    <xf numFmtId="0" fontId="12" fillId="0" borderId="0" xfId="0" applyFont="1" applyBorder="1"/>
    <xf numFmtId="0" fontId="9" fillId="0" borderId="0" xfId="0" applyFont="1" applyFill="1" applyBorder="1" applyAlignment="1">
      <alignment horizontal="center"/>
    </xf>
    <xf numFmtId="3" fontId="7" fillId="0" borderId="0" xfId="0" applyNumberFormat="1" applyFont="1" applyFill="1" applyBorder="1"/>
    <xf numFmtId="0" fontId="0" fillId="0" borderId="0" xfId="0" applyFill="1" applyBorder="1"/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Border="1"/>
    <xf numFmtId="165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 val="0"/>
        <i val="0"/>
        <condense val="0"/>
        <extend val="0"/>
        <color auto="1"/>
      </font>
      <fill>
        <patternFill patternType="solid">
          <bgColor indexed="47"/>
        </patternFill>
      </fill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GREG%20FOLDER/PROJECTS/Materia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ill of Mat'l"/>
      <sheetName val="DIM"/>
      <sheetName val="Tanks"/>
      <sheetName val="Sort Order"/>
      <sheetName val="Sheet2"/>
    </sheetNames>
    <sheetDataSet>
      <sheetData sheetId="0"/>
      <sheetData sheetId="1">
        <row r="1">
          <cell r="G1">
            <v>0.125</v>
          </cell>
          <cell r="H1">
            <v>0.25</v>
          </cell>
          <cell r="I1">
            <v>0.5</v>
          </cell>
          <cell r="J1">
            <v>0.75</v>
          </cell>
          <cell r="K1">
            <v>1</v>
          </cell>
          <cell r="L1">
            <v>1.25</v>
          </cell>
          <cell r="M1">
            <v>1.5</v>
          </cell>
          <cell r="N1">
            <v>2</v>
          </cell>
          <cell r="O1">
            <v>2.5</v>
          </cell>
          <cell r="P1">
            <v>3</v>
          </cell>
          <cell r="Q1">
            <v>4</v>
          </cell>
          <cell r="R1">
            <v>5</v>
          </cell>
          <cell r="S1">
            <v>6</v>
          </cell>
          <cell r="T1">
            <v>7</v>
          </cell>
          <cell r="U1">
            <v>8</v>
          </cell>
          <cell r="V1">
            <v>10</v>
          </cell>
          <cell r="W1">
            <v>12</v>
          </cell>
          <cell r="X1">
            <v>14</v>
          </cell>
          <cell r="Y1">
            <v>16</v>
          </cell>
          <cell r="Z1">
            <v>18</v>
          </cell>
          <cell r="AA1">
            <v>20</v>
          </cell>
          <cell r="AB1">
            <v>24</v>
          </cell>
          <cell r="AC1">
            <v>26</v>
          </cell>
          <cell r="AD1">
            <v>27</v>
          </cell>
          <cell r="AE1">
            <v>30</v>
          </cell>
        </row>
        <row r="3">
          <cell r="I3">
            <v>1.5</v>
          </cell>
          <cell r="J3">
            <v>2</v>
          </cell>
          <cell r="K3">
            <v>3</v>
          </cell>
          <cell r="N3">
            <v>3</v>
          </cell>
          <cell r="P3">
            <v>4.5999999999999996</v>
          </cell>
          <cell r="Q3">
            <v>7.8</v>
          </cell>
          <cell r="S3">
            <v>19</v>
          </cell>
          <cell r="U3">
            <v>35</v>
          </cell>
          <cell r="V3">
            <v>65</v>
          </cell>
          <cell r="W3">
            <v>94</v>
          </cell>
          <cell r="X3">
            <v>129</v>
          </cell>
          <cell r="Y3">
            <v>176</v>
          </cell>
          <cell r="Z3">
            <v>227</v>
          </cell>
          <cell r="AA3">
            <v>333</v>
          </cell>
          <cell r="AB3">
            <v>436</v>
          </cell>
          <cell r="AC3">
            <v>889</v>
          </cell>
          <cell r="AE3">
            <v>1125</v>
          </cell>
        </row>
        <row r="4">
          <cell r="I4">
            <v>2</v>
          </cell>
          <cell r="J4">
            <v>2.25</v>
          </cell>
          <cell r="K4">
            <v>11</v>
          </cell>
          <cell r="N4">
            <v>22</v>
          </cell>
          <cell r="P4">
            <v>34</v>
          </cell>
          <cell r="Q4">
            <v>96</v>
          </cell>
          <cell r="S4">
            <v>120</v>
          </cell>
          <cell r="U4">
            <v>180</v>
          </cell>
          <cell r="V4">
            <v>234</v>
          </cell>
          <cell r="W4">
            <v>340</v>
          </cell>
          <cell r="X4">
            <v>403</v>
          </cell>
          <cell r="Y4">
            <v>430</v>
          </cell>
          <cell r="Z4">
            <v>491</v>
          </cell>
          <cell r="AA4">
            <v>620</v>
          </cell>
          <cell r="AB4">
            <v>846</v>
          </cell>
          <cell r="AC4">
            <v>1376</v>
          </cell>
          <cell r="AE4">
            <v>1613</v>
          </cell>
        </row>
        <row r="5">
          <cell r="Q5">
            <v>140</v>
          </cell>
          <cell r="S5">
            <v>200</v>
          </cell>
          <cell r="U5">
            <v>250</v>
          </cell>
          <cell r="V5">
            <v>380</v>
          </cell>
          <cell r="W5">
            <v>450</v>
          </cell>
          <cell r="X5">
            <v>466</v>
          </cell>
          <cell r="Y5">
            <v>500</v>
          </cell>
          <cell r="Z5">
            <v>620</v>
          </cell>
          <cell r="AA5">
            <v>886</v>
          </cell>
          <cell r="AB5">
            <v>1210</v>
          </cell>
          <cell r="AC5">
            <v>1566</v>
          </cell>
          <cell r="AE5">
            <v>1829</v>
          </cell>
        </row>
        <row r="6">
          <cell r="Q6">
            <v>220</v>
          </cell>
          <cell r="S6">
            <v>300</v>
          </cell>
          <cell r="U6">
            <v>365</v>
          </cell>
          <cell r="V6">
            <v>430</v>
          </cell>
          <cell r="W6">
            <v>500</v>
          </cell>
          <cell r="X6">
            <v>543</v>
          </cell>
          <cell r="Y6">
            <v>743</v>
          </cell>
          <cell r="Z6">
            <v>899</v>
          </cell>
          <cell r="AA6">
            <v>989</v>
          </cell>
          <cell r="AB6">
            <v>1388</v>
          </cell>
          <cell r="AC6">
            <v>1700</v>
          </cell>
          <cell r="AE6">
            <v>2338</v>
          </cell>
        </row>
        <row r="7">
          <cell r="K7">
            <v>0</v>
          </cell>
          <cell r="N7">
            <v>0</v>
          </cell>
          <cell r="P7">
            <v>0</v>
          </cell>
          <cell r="Q7">
            <v>660</v>
          </cell>
          <cell r="S7">
            <v>900</v>
          </cell>
          <cell r="U7">
            <v>1095</v>
          </cell>
          <cell r="V7">
            <v>1290</v>
          </cell>
          <cell r="W7">
            <v>1500</v>
          </cell>
          <cell r="X7">
            <v>1629</v>
          </cell>
          <cell r="Y7">
            <v>2229</v>
          </cell>
          <cell r="Z7">
            <v>2697</v>
          </cell>
          <cell r="AA7">
            <v>2967</v>
          </cell>
          <cell r="AB7">
            <v>4164</v>
          </cell>
          <cell r="AC7">
            <v>5100</v>
          </cell>
          <cell r="AE7">
            <v>7014</v>
          </cell>
        </row>
        <row r="8">
          <cell r="K8">
            <v>740</v>
          </cell>
          <cell r="N8">
            <v>1100</v>
          </cell>
          <cell r="P8">
            <v>2000</v>
          </cell>
          <cell r="Q8">
            <v>2700</v>
          </cell>
          <cell r="S8">
            <v>3900</v>
          </cell>
          <cell r="U8">
            <v>5300</v>
          </cell>
          <cell r="V8">
            <v>6900</v>
          </cell>
          <cell r="W8">
            <v>9090</v>
          </cell>
          <cell r="X8">
            <v>9700</v>
          </cell>
          <cell r="Y8">
            <v>13200</v>
          </cell>
          <cell r="Z8">
            <v>14400</v>
          </cell>
          <cell r="AA8">
            <v>15600</v>
          </cell>
          <cell r="AB8">
            <v>19500</v>
          </cell>
          <cell r="AC8">
            <v>22300</v>
          </cell>
          <cell r="AE8">
            <v>24500</v>
          </cell>
        </row>
        <row r="9">
          <cell r="K9">
            <v>850</v>
          </cell>
          <cell r="N9">
            <v>1390</v>
          </cell>
          <cell r="P9">
            <v>2380</v>
          </cell>
          <cell r="Q9">
            <v>3200</v>
          </cell>
          <cell r="S9">
            <v>4200</v>
          </cell>
          <cell r="U9">
            <v>6900</v>
          </cell>
          <cell r="V9">
            <v>8790</v>
          </cell>
          <cell r="W9">
            <v>10230</v>
          </cell>
          <cell r="X9">
            <v>11400</v>
          </cell>
          <cell r="Y9">
            <v>15000</v>
          </cell>
          <cell r="Z9">
            <v>16400</v>
          </cell>
          <cell r="AA9">
            <v>18300</v>
          </cell>
          <cell r="AB9">
            <v>21500</v>
          </cell>
          <cell r="AC9">
            <v>24230</v>
          </cell>
          <cell r="AE9">
            <v>27500</v>
          </cell>
        </row>
        <row r="10">
          <cell r="K10">
            <v>666</v>
          </cell>
          <cell r="N10">
            <v>990</v>
          </cell>
          <cell r="P10">
            <v>1800</v>
          </cell>
          <cell r="Q10">
            <v>2430</v>
          </cell>
          <cell r="S10">
            <v>3510</v>
          </cell>
          <cell r="U10">
            <v>4770</v>
          </cell>
          <cell r="V10">
            <v>6210</v>
          </cell>
          <cell r="W10">
            <v>8181</v>
          </cell>
          <cell r="X10">
            <v>8730</v>
          </cell>
          <cell r="Y10">
            <v>11880</v>
          </cell>
          <cell r="Z10">
            <v>12960</v>
          </cell>
          <cell r="AA10">
            <v>14040</v>
          </cell>
          <cell r="AB10">
            <v>17550</v>
          </cell>
        </row>
        <row r="11">
          <cell r="K11">
            <v>765</v>
          </cell>
          <cell r="N11">
            <v>1251</v>
          </cell>
          <cell r="P11">
            <v>2142</v>
          </cell>
          <cell r="Q11">
            <v>2880</v>
          </cell>
          <cell r="S11">
            <v>3780</v>
          </cell>
          <cell r="U11">
            <v>6210</v>
          </cell>
          <cell r="V11">
            <v>7911</v>
          </cell>
          <cell r="W11">
            <v>9207</v>
          </cell>
          <cell r="X11">
            <v>10260</v>
          </cell>
          <cell r="Y11">
            <v>13500</v>
          </cell>
          <cell r="Z11">
            <v>14760</v>
          </cell>
          <cell r="AA11">
            <v>16470</v>
          </cell>
          <cell r="AB11">
            <v>19350</v>
          </cell>
        </row>
        <row r="12">
          <cell r="K12">
            <v>599.4</v>
          </cell>
          <cell r="N12">
            <v>891</v>
          </cell>
          <cell r="P12">
            <v>1620</v>
          </cell>
          <cell r="Q12">
            <v>2187</v>
          </cell>
          <cell r="S12">
            <v>3159</v>
          </cell>
          <cell r="U12">
            <v>4293</v>
          </cell>
          <cell r="V12">
            <v>5589</v>
          </cell>
          <cell r="W12">
            <v>7362.9000000000005</v>
          </cell>
          <cell r="X12">
            <v>7857</v>
          </cell>
          <cell r="Y12">
            <v>10692</v>
          </cell>
          <cell r="Z12">
            <v>11664</v>
          </cell>
          <cell r="AA12">
            <v>12636</v>
          </cell>
          <cell r="AB12">
            <v>15795</v>
          </cell>
        </row>
        <row r="13">
          <cell r="K13">
            <v>688.5</v>
          </cell>
          <cell r="N13">
            <v>1125.9000000000001</v>
          </cell>
          <cell r="P13">
            <v>1927.8</v>
          </cell>
          <cell r="Q13">
            <v>2592</v>
          </cell>
          <cell r="S13">
            <v>3402</v>
          </cell>
          <cell r="U13">
            <v>5589</v>
          </cell>
          <cell r="V13">
            <v>7119.9000000000005</v>
          </cell>
          <cell r="W13">
            <v>8286.3000000000011</v>
          </cell>
          <cell r="X13">
            <v>9234</v>
          </cell>
          <cell r="Y13">
            <v>12150</v>
          </cell>
          <cell r="Z13">
            <v>13284</v>
          </cell>
          <cell r="AA13">
            <v>14823</v>
          </cell>
          <cell r="AB13">
            <v>17415</v>
          </cell>
        </row>
        <row r="14">
          <cell r="K14">
            <v>7</v>
          </cell>
          <cell r="N14">
            <v>8</v>
          </cell>
          <cell r="P14">
            <v>11</v>
          </cell>
          <cell r="Q14">
            <v>14</v>
          </cell>
          <cell r="S14">
            <v>26</v>
          </cell>
          <cell r="U14">
            <v>48</v>
          </cell>
          <cell r="V14">
            <v>105</v>
          </cell>
          <cell r="W14">
            <v>125</v>
          </cell>
          <cell r="X14">
            <v>210</v>
          </cell>
          <cell r="Y14">
            <v>240</v>
          </cell>
          <cell r="Z14">
            <v>360</v>
          </cell>
          <cell r="AA14">
            <v>612</v>
          </cell>
          <cell r="AB14">
            <v>750</v>
          </cell>
          <cell r="AC14">
            <v>1150</v>
          </cell>
          <cell r="AE14">
            <v>1600</v>
          </cell>
        </row>
        <row r="15">
          <cell r="K15">
            <v>23</v>
          </cell>
          <cell r="N15">
            <v>32</v>
          </cell>
          <cell r="P15">
            <v>52</v>
          </cell>
          <cell r="Q15">
            <v>77</v>
          </cell>
          <cell r="S15">
            <v>100</v>
          </cell>
          <cell r="U15">
            <v>158</v>
          </cell>
          <cell r="V15">
            <v>195</v>
          </cell>
          <cell r="W15">
            <v>275</v>
          </cell>
          <cell r="X15">
            <v>500</v>
          </cell>
          <cell r="Y15">
            <v>544</v>
          </cell>
          <cell r="Z15">
            <v>817</v>
          </cell>
          <cell r="AA15">
            <v>982</v>
          </cell>
          <cell r="AB15">
            <v>1280</v>
          </cell>
          <cell r="AC15">
            <v>1552</v>
          </cell>
          <cell r="AE15">
            <v>1885</v>
          </cell>
        </row>
        <row r="16">
          <cell r="S16">
            <v>115</v>
          </cell>
          <cell r="U16">
            <v>180</v>
          </cell>
          <cell r="V16">
            <v>275</v>
          </cell>
          <cell r="W16">
            <v>368</v>
          </cell>
          <cell r="X16">
            <v>580</v>
          </cell>
          <cell r="Y16">
            <v>613</v>
          </cell>
          <cell r="Z16">
            <v>900</v>
          </cell>
          <cell r="AA16">
            <v>1033</v>
          </cell>
          <cell r="AB16">
            <v>1416</v>
          </cell>
          <cell r="AC16">
            <v>1745</v>
          </cell>
          <cell r="AE16">
            <v>2076</v>
          </cell>
        </row>
        <row r="17">
          <cell r="S17">
            <v>128.80000000000001</v>
          </cell>
          <cell r="U17">
            <v>201.60000000000002</v>
          </cell>
          <cell r="V17">
            <v>308.00000000000006</v>
          </cell>
          <cell r="W17">
            <v>412.16</v>
          </cell>
          <cell r="X17">
            <v>649.6</v>
          </cell>
          <cell r="Y17">
            <v>686.56000000000006</v>
          </cell>
          <cell r="Z17">
            <v>1008.0000000000001</v>
          </cell>
          <cell r="AA17">
            <v>1200</v>
          </cell>
          <cell r="AB17">
            <v>1571.7600000000002</v>
          </cell>
          <cell r="AC17">
            <v>1936.9500000000003</v>
          </cell>
          <cell r="AE17">
            <v>2304.36</v>
          </cell>
        </row>
        <row r="18">
          <cell r="S18">
            <v>144.25600000000003</v>
          </cell>
          <cell r="U18">
            <v>225.79200000000006</v>
          </cell>
          <cell r="V18">
            <v>344.96000000000009</v>
          </cell>
          <cell r="W18">
            <v>461.61920000000009</v>
          </cell>
          <cell r="X18">
            <v>727.55200000000013</v>
          </cell>
          <cell r="Y18">
            <v>768.94720000000018</v>
          </cell>
          <cell r="Z18">
            <v>1128.9600000000003</v>
          </cell>
          <cell r="AA18">
            <v>1200</v>
          </cell>
          <cell r="AB18">
            <v>1744.6536000000003</v>
          </cell>
          <cell r="AC18">
            <v>2150.0145000000007</v>
          </cell>
          <cell r="AE18">
            <v>2557.8396000000002</v>
          </cell>
        </row>
        <row r="19">
          <cell r="K19">
            <v>7</v>
          </cell>
          <cell r="N19">
            <v>8</v>
          </cell>
          <cell r="P19">
            <v>11</v>
          </cell>
          <cell r="Q19">
            <v>14</v>
          </cell>
          <cell r="S19">
            <v>26</v>
          </cell>
          <cell r="U19">
            <v>48</v>
          </cell>
          <cell r="V19">
            <v>105</v>
          </cell>
          <cell r="W19">
            <v>125</v>
          </cell>
          <cell r="X19">
            <v>210</v>
          </cell>
          <cell r="Y19">
            <v>240</v>
          </cell>
          <cell r="Z19">
            <v>360</v>
          </cell>
          <cell r="AA19">
            <v>612</v>
          </cell>
          <cell r="AB19">
            <v>750</v>
          </cell>
          <cell r="AC19">
            <v>1150</v>
          </cell>
          <cell r="AE19">
            <v>1600</v>
          </cell>
        </row>
        <row r="20">
          <cell r="K20">
            <v>23</v>
          </cell>
          <cell r="N20">
            <v>32</v>
          </cell>
          <cell r="P20">
            <v>52</v>
          </cell>
          <cell r="Q20">
            <v>77</v>
          </cell>
          <cell r="S20">
            <v>100</v>
          </cell>
          <cell r="U20">
            <v>158</v>
          </cell>
          <cell r="V20">
            <v>195</v>
          </cell>
          <cell r="W20">
            <v>275</v>
          </cell>
          <cell r="X20">
            <v>500</v>
          </cell>
          <cell r="Y20">
            <v>544</v>
          </cell>
          <cell r="Z20">
            <v>817</v>
          </cell>
          <cell r="AA20">
            <v>982</v>
          </cell>
          <cell r="AB20">
            <v>1280</v>
          </cell>
          <cell r="AC20">
            <v>1552</v>
          </cell>
          <cell r="AE20">
            <v>1885</v>
          </cell>
        </row>
        <row r="21">
          <cell r="S21">
            <v>115</v>
          </cell>
          <cell r="U21">
            <v>180</v>
          </cell>
          <cell r="V21">
            <v>275</v>
          </cell>
          <cell r="W21">
            <v>368</v>
          </cell>
          <cell r="X21">
            <v>580</v>
          </cell>
          <cell r="Y21">
            <v>613</v>
          </cell>
          <cell r="Z21">
            <v>900</v>
          </cell>
          <cell r="AA21">
            <v>1033</v>
          </cell>
          <cell r="AB21">
            <v>1416</v>
          </cell>
          <cell r="AC21">
            <v>1745</v>
          </cell>
          <cell r="AE21">
            <v>2076</v>
          </cell>
        </row>
        <row r="22">
          <cell r="S22">
            <v>128.80000000000001</v>
          </cell>
          <cell r="U22">
            <v>201.60000000000002</v>
          </cell>
          <cell r="V22">
            <v>308.00000000000006</v>
          </cell>
          <cell r="W22">
            <v>412.16</v>
          </cell>
          <cell r="X22">
            <v>649.6</v>
          </cell>
          <cell r="Y22">
            <v>686.56000000000006</v>
          </cell>
          <cell r="Z22">
            <v>1008.0000000000001</v>
          </cell>
          <cell r="AA22">
            <v>1200</v>
          </cell>
          <cell r="AB22">
            <v>1571.7600000000002</v>
          </cell>
          <cell r="AC22">
            <v>1936.9500000000003</v>
          </cell>
          <cell r="AE22">
            <v>2304.36</v>
          </cell>
        </row>
        <row r="23">
          <cell r="S23">
            <v>144.25600000000003</v>
          </cell>
          <cell r="U23">
            <v>225.79200000000006</v>
          </cell>
          <cell r="V23">
            <v>344.96000000000009</v>
          </cell>
          <cell r="W23">
            <v>461.61920000000009</v>
          </cell>
          <cell r="X23">
            <v>727.55200000000013</v>
          </cell>
          <cell r="Y23">
            <v>768.94720000000018</v>
          </cell>
          <cell r="Z23">
            <v>1128.9600000000003</v>
          </cell>
          <cell r="AA23">
            <v>1200</v>
          </cell>
          <cell r="AB23">
            <v>1744.6536000000003</v>
          </cell>
          <cell r="AC23">
            <v>2150.0145000000007</v>
          </cell>
          <cell r="AE23">
            <v>2557.8396000000002</v>
          </cell>
        </row>
        <row r="24">
          <cell r="P24">
            <v>24</v>
          </cell>
          <cell r="Q24">
            <v>30</v>
          </cell>
          <cell r="S24">
            <v>35</v>
          </cell>
          <cell r="V24">
            <v>120</v>
          </cell>
          <cell r="Y24">
            <v>140</v>
          </cell>
          <cell r="AC24">
            <v>235</v>
          </cell>
        </row>
        <row r="25">
          <cell r="P25">
            <v>24</v>
          </cell>
          <cell r="Q25">
            <v>30</v>
          </cell>
          <cell r="S25">
            <v>35</v>
          </cell>
          <cell r="V25">
            <v>140</v>
          </cell>
          <cell r="Y25">
            <v>180</v>
          </cell>
          <cell r="Z25">
            <v>200</v>
          </cell>
          <cell r="AA25">
            <v>240</v>
          </cell>
          <cell r="AB25">
            <v>220</v>
          </cell>
          <cell r="AC25">
            <v>280</v>
          </cell>
        </row>
        <row r="26">
          <cell r="S26">
            <v>39.200000000000003</v>
          </cell>
          <cell r="U26">
            <v>0</v>
          </cell>
          <cell r="V26">
            <v>156.80000000000001</v>
          </cell>
          <cell r="W26">
            <v>0</v>
          </cell>
          <cell r="X26">
            <v>0</v>
          </cell>
          <cell r="Y26">
            <v>201.60000000000002</v>
          </cell>
          <cell r="Z26">
            <v>224.00000000000003</v>
          </cell>
          <cell r="AA26">
            <v>268.8</v>
          </cell>
          <cell r="AB26">
            <v>246.40000000000003</v>
          </cell>
          <cell r="AC26">
            <v>313.60000000000002</v>
          </cell>
          <cell r="AE26">
            <v>1720</v>
          </cell>
        </row>
        <row r="27">
          <cell r="S27">
            <v>43.904000000000011</v>
          </cell>
          <cell r="U27">
            <v>0</v>
          </cell>
          <cell r="V27">
            <v>175.61600000000004</v>
          </cell>
          <cell r="W27">
            <v>0</v>
          </cell>
          <cell r="X27">
            <v>0</v>
          </cell>
          <cell r="Y27">
            <v>225.79200000000006</v>
          </cell>
          <cell r="Z27">
            <v>250.88000000000005</v>
          </cell>
          <cell r="AA27">
            <v>301.05600000000004</v>
          </cell>
          <cell r="AB27">
            <v>275.96800000000007</v>
          </cell>
          <cell r="AC27">
            <v>351.23200000000008</v>
          </cell>
          <cell r="AE27">
            <v>1909.2000000000003</v>
          </cell>
        </row>
        <row r="28">
          <cell r="S28">
            <v>49.172480000000014</v>
          </cell>
          <cell r="U28">
            <v>0</v>
          </cell>
          <cell r="V28">
            <v>196.68992000000006</v>
          </cell>
          <cell r="W28">
            <v>0</v>
          </cell>
          <cell r="X28">
            <v>0</v>
          </cell>
          <cell r="Y28">
            <v>252.8870400000001</v>
          </cell>
          <cell r="Z28">
            <v>280.98560000000009</v>
          </cell>
          <cell r="AA28">
            <v>337.18272000000007</v>
          </cell>
          <cell r="AB28">
            <v>309.08416000000011</v>
          </cell>
          <cell r="AC28">
            <v>393.37984000000012</v>
          </cell>
          <cell r="AE28">
            <v>2119.2120000000004</v>
          </cell>
        </row>
        <row r="29">
          <cell r="P29">
            <v>1450</v>
          </cell>
          <cell r="Q29">
            <v>1500</v>
          </cell>
          <cell r="S29">
            <v>1850</v>
          </cell>
          <cell r="U29">
            <v>2100</v>
          </cell>
          <cell r="V29">
            <v>3100</v>
          </cell>
          <cell r="W29">
            <v>3450</v>
          </cell>
          <cell r="Y29">
            <v>4400</v>
          </cell>
          <cell r="Z29">
            <v>4800</v>
          </cell>
          <cell r="AA29">
            <v>5200</v>
          </cell>
          <cell r="AB29">
            <v>5500</v>
          </cell>
          <cell r="AC29">
            <v>6000</v>
          </cell>
          <cell r="AE29">
            <v>6500</v>
          </cell>
        </row>
        <row r="30">
          <cell r="P30">
            <v>1000</v>
          </cell>
          <cell r="Q30">
            <v>1200</v>
          </cell>
          <cell r="S30">
            <v>1450</v>
          </cell>
          <cell r="U30">
            <v>1970</v>
          </cell>
          <cell r="V30">
            <v>2970</v>
          </cell>
          <cell r="W30">
            <v>3360</v>
          </cell>
          <cell r="Y30">
            <v>3800</v>
          </cell>
          <cell r="Z30">
            <v>4000</v>
          </cell>
          <cell r="AA30">
            <v>4400</v>
          </cell>
          <cell r="AB30">
            <v>4600</v>
          </cell>
          <cell r="AC30">
            <v>5200</v>
          </cell>
          <cell r="AE30">
            <v>5600</v>
          </cell>
        </row>
        <row r="31">
          <cell r="P31">
            <v>600</v>
          </cell>
          <cell r="Q31">
            <v>800</v>
          </cell>
          <cell r="S31">
            <v>1300</v>
          </cell>
          <cell r="U31">
            <v>1800</v>
          </cell>
          <cell r="W31">
            <v>3000</v>
          </cell>
          <cell r="X31">
            <v>3400</v>
          </cell>
          <cell r="Y31">
            <v>3600</v>
          </cell>
          <cell r="Z31">
            <v>3800</v>
          </cell>
          <cell r="AA31">
            <v>4200</v>
          </cell>
          <cell r="AB31">
            <v>4400</v>
          </cell>
          <cell r="AC31">
            <v>4800</v>
          </cell>
        </row>
        <row r="32">
          <cell r="P32">
            <v>130</v>
          </cell>
          <cell r="Q32">
            <v>190</v>
          </cell>
          <cell r="S32">
            <v>270</v>
          </cell>
          <cell r="U32">
            <v>333</v>
          </cell>
          <cell r="V32">
            <v>384</v>
          </cell>
          <cell r="W32">
            <v>580</v>
          </cell>
          <cell r="X32">
            <v>720</v>
          </cell>
          <cell r="Y32">
            <v>894</v>
          </cell>
          <cell r="Z32">
            <v>960</v>
          </cell>
          <cell r="AA32">
            <v>1100</v>
          </cell>
          <cell r="AB32">
            <v>1400</v>
          </cell>
          <cell r="AC32">
            <v>1650</v>
          </cell>
          <cell r="AE32">
            <v>1800</v>
          </cell>
        </row>
        <row r="33">
          <cell r="N33">
            <v>18</v>
          </cell>
          <cell r="P33">
            <v>18</v>
          </cell>
          <cell r="Q33">
            <v>70</v>
          </cell>
          <cell r="X33">
            <v>500</v>
          </cell>
          <cell r="Y33">
            <v>590</v>
          </cell>
        </row>
        <row r="35">
          <cell r="K35">
            <v>800</v>
          </cell>
        </row>
        <row r="36">
          <cell r="K36">
            <v>2300</v>
          </cell>
        </row>
        <row r="37">
          <cell r="Y37">
            <v>24000</v>
          </cell>
          <cell r="AA37">
            <v>28800</v>
          </cell>
          <cell r="AB37">
            <v>36000</v>
          </cell>
          <cell r="AE37">
            <v>51800</v>
          </cell>
        </row>
        <row r="38">
          <cell r="N38">
            <v>29</v>
          </cell>
          <cell r="P38">
            <v>35</v>
          </cell>
          <cell r="Q38">
            <v>55</v>
          </cell>
          <cell r="S38">
            <v>80</v>
          </cell>
          <cell r="U38">
            <v>100</v>
          </cell>
          <cell r="V38">
            <v>120</v>
          </cell>
          <cell r="W38">
            <v>140</v>
          </cell>
          <cell r="X38">
            <v>180</v>
          </cell>
          <cell r="Y38">
            <v>200</v>
          </cell>
          <cell r="AA38">
            <v>242</v>
          </cell>
        </row>
        <row r="39">
          <cell r="AB39">
            <v>770</v>
          </cell>
        </row>
        <row r="40">
          <cell r="Q40">
            <v>32000</v>
          </cell>
          <cell r="U40">
            <v>27050</v>
          </cell>
          <cell r="V40">
            <v>29060</v>
          </cell>
          <cell r="W40">
            <v>37725</v>
          </cell>
          <cell r="Y40">
            <v>39949</v>
          </cell>
          <cell r="AA40">
            <v>45400</v>
          </cell>
          <cell r="AB40">
            <v>51465</v>
          </cell>
        </row>
        <row r="41">
          <cell r="S41">
            <v>4500</v>
          </cell>
          <cell r="V41">
            <v>5600</v>
          </cell>
          <cell r="W41">
            <v>6300</v>
          </cell>
          <cell r="Y41">
            <v>8000</v>
          </cell>
          <cell r="AA41">
            <v>11000</v>
          </cell>
          <cell r="AB41">
            <v>12500</v>
          </cell>
        </row>
        <row r="42">
          <cell r="Q42">
            <v>8500</v>
          </cell>
          <cell r="S42">
            <v>8500</v>
          </cell>
          <cell r="U42">
            <v>8500</v>
          </cell>
          <cell r="V42">
            <v>8500</v>
          </cell>
          <cell r="W42">
            <v>8500</v>
          </cell>
          <cell r="Y42">
            <v>11500</v>
          </cell>
          <cell r="AA42">
            <v>13000</v>
          </cell>
          <cell r="AB42">
            <v>16500</v>
          </cell>
        </row>
        <row r="43">
          <cell r="N43">
            <v>23</v>
          </cell>
          <cell r="P43">
            <v>36</v>
          </cell>
          <cell r="Q43">
            <v>65</v>
          </cell>
          <cell r="S43">
            <v>75</v>
          </cell>
          <cell r="U43">
            <v>150</v>
          </cell>
          <cell r="V43">
            <v>240</v>
          </cell>
          <cell r="W43">
            <v>350</v>
          </cell>
          <cell r="X43">
            <v>460</v>
          </cell>
          <cell r="Y43">
            <v>525</v>
          </cell>
          <cell r="Z43">
            <v>680</v>
          </cell>
          <cell r="AA43">
            <v>850</v>
          </cell>
          <cell r="AB43">
            <v>1200</v>
          </cell>
          <cell r="AC43">
            <v>1400</v>
          </cell>
        </row>
        <row r="44">
          <cell r="N44">
            <v>18.400000000000002</v>
          </cell>
          <cell r="P44">
            <v>28.8</v>
          </cell>
          <cell r="Q44">
            <v>52</v>
          </cell>
          <cell r="S44">
            <v>60</v>
          </cell>
          <cell r="U44">
            <v>120</v>
          </cell>
          <cell r="V44">
            <v>192</v>
          </cell>
          <cell r="W44">
            <v>280</v>
          </cell>
          <cell r="X44">
            <v>368</v>
          </cell>
          <cell r="Y44">
            <v>420</v>
          </cell>
          <cell r="Z44">
            <v>544</v>
          </cell>
          <cell r="AA44">
            <v>680</v>
          </cell>
          <cell r="AB44">
            <v>960</v>
          </cell>
          <cell r="AC44">
            <v>1120</v>
          </cell>
        </row>
        <row r="45">
          <cell r="N45">
            <v>14.720000000000002</v>
          </cell>
          <cell r="P45">
            <v>23.040000000000003</v>
          </cell>
          <cell r="Q45">
            <v>41.6</v>
          </cell>
          <cell r="S45">
            <v>48</v>
          </cell>
          <cell r="U45">
            <v>96</v>
          </cell>
          <cell r="V45">
            <v>153.60000000000002</v>
          </cell>
          <cell r="W45">
            <v>224</v>
          </cell>
          <cell r="X45">
            <v>294.40000000000003</v>
          </cell>
          <cell r="Y45">
            <v>336</v>
          </cell>
          <cell r="Z45">
            <v>435.20000000000005</v>
          </cell>
          <cell r="AA45">
            <v>544</v>
          </cell>
          <cell r="AB45">
            <v>768</v>
          </cell>
          <cell r="AC45">
            <v>896</v>
          </cell>
        </row>
        <row r="46">
          <cell r="Q46">
            <v>65</v>
          </cell>
          <cell r="U46">
            <v>300</v>
          </cell>
          <cell r="V46">
            <v>360</v>
          </cell>
          <cell r="W46">
            <v>430</v>
          </cell>
          <cell r="X46">
            <v>480</v>
          </cell>
          <cell r="Y46">
            <v>520</v>
          </cell>
          <cell r="AB46">
            <v>1600</v>
          </cell>
          <cell r="AC46">
            <v>1800</v>
          </cell>
        </row>
        <row r="47">
          <cell r="Q47">
            <v>52</v>
          </cell>
          <cell r="U47">
            <v>240</v>
          </cell>
          <cell r="V47">
            <v>288</v>
          </cell>
          <cell r="W47">
            <v>344</v>
          </cell>
          <cell r="X47">
            <v>384</v>
          </cell>
          <cell r="Y47">
            <v>416</v>
          </cell>
        </row>
        <row r="48">
          <cell r="Q48">
            <v>41.6</v>
          </cell>
          <cell r="U48">
            <v>192</v>
          </cell>
          <cell r="V48">
            <v>230.4</v>
          </cell>
          <cell r="W48">
            <v>275.2</v>
          </cell>
          <cell r="X48">
            <v>307.20000000000005</v>
          </cell>
          <cell r="Y48">
            <v>332.8</v>
          </cell>
        </row>
        <row r="49">
          <cell r="N49">
            <v>92</v>
          </cell>
          <cell r="P49">
            <v>146</v>
          </cell>
          <cell r="Q49">
            <v>178</v>
          </cell>
          <cell r="S49">
            <v>453</v>
          </cell>
          <cell r="U49">
            <v>650</v>
          </cell>
          <cell r="V49">
            <v>1050</v>
          </cell>
          <cell r="W49">
            <v>1300</v>
          </cell>
          <cell r="X49">
            <v>1700</v>
          </cell>
          <cell r="Y49">
            <v>2900</v>
          </cell>
          <cell r="Z49">
            <v>3400</v>
          </cell>
          <cell r="AA49">
            <v>4100</v>
          </cell>
          <cell r="AB49">
            <v>5200</v>
          </cell>
          <cell r="AC49">
            <v>5950</v>
          </cell>
          <cell r="AE49">
            <v>7300</v>
          </cell>
        </row>
        <row r="53">
          <cell r="V53">
            <v>1850</v>
          </cell>
          <cell r="W53">
            <v>2000</v>
          </cell>
          <cell r="Y53">
            <v>2200</v>
          </cell>
          <cell r="AA53">
            <v>2350</v>
          </cell>
          <cell r="AB53">
            <v>2500</v>
          </cell>
          <cell r="AE53">
            <v>2760</v>
          </cell>
        </row>
        <row r="54">
          <cell r="G54">
            <v>11</v>
          </cell>
          <cell r="H54">
            <v>14</v>
          </cell>
        </row>
        <row r="55">
          <cell r="G55">
            <v>20</v>
          </cell>
          <cell r="H55">
            <v>23</v>
          </cell>
        </row>
        <row r="56">
          <cell r="W56">
            <v>900</v>
          </cell>
          <cell r="X56">
            <v>1100</v>
          </cell>
          <cell r="Y56">
            <v>1300</v>
          </cell>
          <cell r="Z56">
            <v>1600</v>
          </cell>
          <cell r="AA56">
            <v>1700</v>
          </cell>
          <cell r="AB56">
            <v>1900</v>
          </cell>
          <cell r="AC56">
            <v>2000</v>
          </cell>
          <cell r="AE56">
            <v>2100</v>
          </cell>
        </row>
        <row r="57">
          <cell r="Q57">
            <v>2300</v>
          </cell>
          <cell r="S57">
            <v>3600</v>
          </cell>
          <cell r="U57">
            <v>5900</v>
          </cell>
          <cell r="V57">
            <v>6500</v>
          </cell>
          <cell r="W57">
            <v>9700</v>
          </cell>
          <cell r="X57">
            <v>13200</v>
          </cell>
          <cell r="Y57">
            <v>12400</v>
          </cell>
          <cell r="Z57">
            <v>14800</v>
          </cell>
          <cell r="AA57">
            <v>17000</v>
          </cell>
          <cell r="AB57">
            <v>21000</v>
          </cell>
          <cell r="AC57">
            <v>23500</v>
          </cell>
          <cell r="AE57">
            <v>26000</v>
          </cell>
        </row>
        <row r="58">
          <cell r="Q58">
            <v>1050</v>
          </cell>
          <cell r="S58">
            <v>1535</v>
          </cell>
          <cell r="U58">
            <v>2550</v>
          </cell>
          <cell r="V58">
            <v>3000</v>
          </cell>
          <cell r="W58">
            <v>3500</v>
          </cell>
          <cell r="Y58">
            <v>3800</v>
          </cell>
        </row>
        <row r="59">
          <cell r="U59">
            <v>2190</v>
          </cell>
          <cell r="V59">
            <v>4215</v>
          </cell>
          <cell r="W59">
            <v>5365</v>
          </cell>
          <cell r="Y59">
            <v>9845</v>
          </cell>
          <cell r="AA59">
            <v>16225</v>
          </cell>
          <cell r="AB59">
            <v>19415</v>
          </cell>
        </row>
        <row r="60">
          <cell r="AB60">
            <v>9380</v>
          </cell>
        </row>
        <row r="61">
          <cell r="N61">
            <v>90</v>
          </cell>
          <cell r="Q61">
            <v>1050</v>
          </cell>
          <cell r="S61">
            <v>1535</v>
          </cell>
          <cell r="U61">
            <v>2550</v>
          </cell>
          <cell r="V61">
            <v>4960</v>
          </cell>
        </row>
        <row r="62">
          <cell r="L62">
            <v>2800</v>
          </cell>
          <cell r="M62">
            <v>3100</v>
          </cell>
          <cell r="N62">
            <v>3500</v>
          </cell>
          <cell r="S62">
            <v>6800</v>
          </cell>
          <cell r="U62">
            <v>10000</v>
          </cell>
          <cell r="V62">
            <v>12500</v>
          </cell>
        </row>
        <row r="64">
          <cell r="Z64">
            <v>7200</v>
          </cell>
          <cell r="AD64">
            <v>8200</v>
          </cell>
        </row>
        <row r="65">
          <cell r="H65">
            <v>25</v>
          </cell>
          <cell r="I65">
            <v>50</v>
          </cell>
          <cell r="J65">
            <v>88</v>
          </cell>
          <cell r="K65">
            <v>140</v>
          </cell>
          <cell r="N65">
            <v>180</v>
          </cell>
        </row>
        <row r="66">
          <cell r="H66">
            <v>220</v>
          </cell>
          <cell r="I66">
            <v>260</v>
          </cell>
          <cell r="J66">
            <v>325</v>
          </cell>
          <cell r="K66">
            <v>385</v>
          </cell>
          <cell r="N66">
            <v>440</v>
          </cell>
        </row>
        <row r="67">
          <cell r="H67">
            <v>146.66666666666666</v>
          </cell>
          <cell r="I67">
            <v>173.33333333333334</v>
          </cell>
          <cell r="J67">
            <v>216.66666666666666</v>
          </cell>
          <cell r="K67">
            <v>256.66666666666669</v>
          </cell>
          <cell r="N67">
            <v>285</v>
          </cell>
        </row>
        <row r="68">
          <cell r="N68">
            <v>540</v>
          </cell>
          <cell r="P68">
            <v>900</v>
          </cell>
          <cell r="Q68">
            <v>1360</v>
          </cell>
          <cell r="S68">
            <v>2100</v>
          </cell>
          <cell r="U68">
            <v>3600</v>
          </cell>
          <cell r="V68">
            <v>5200</v>
          </cell>
          <cell r="W68">
            <v>6500</v>
          </cell>
          <cell r="X68">
            <v>7000</v>
          </cell>
          <cell r="Y68">
            <v>7100</v>
          </cell>
          <cell r="Z68">
            <v>8000</v>
          </cell>
          <cell r="AA68">
            <v>9500</v>
          </cell>
          <cell r="AB68">
            <v>10000</v>
          </cell>
        </row>
        <row r="69">
          <cell r="N69">
            <v>425</v>
          </cell>
          <cell r="P69">
            <v>540</v>
          </cell>
          <cell r="Q69">
            <v>655</v>
          </cell>
          <cell r="S69">
            <v>1110</v>
          </cell>
          <cell r="U69">
            <v>1800</v>
          </cell>
          <cell r="V69">
            <v>2540</v>
          </cell>
          <cell r="W69">
            <v>3400</v>
          </cell>
          <cell r="Y69">
            <v>4500</v>
          </cell>
        </row>
        <row r="70">
          <cell r="O70">
            <v>400000</v>
          </cell>
          <cell r="P70">
            <v>420000</v>
          </cell>
          <cell r="S70">
            <v>500000</v>
          </cell>
        </row>
        <row r="71">
          <cell r="K71">
            <v>7</v>
          </cell>
          <cell r="N71">
            <v>10</v>
          </cell>
          <cell r="O71">
            <v>12</v>
          </cell>
          <cell r="P71">
            <v>15</v>
          </cell>
          <cell r="Q71">
            <v>24</v>
          </cell>
          <cell r="S71">
            <v>30</v>
          </cell>
          <cell r="U71">
            <v>53</v>
          </cell>
          <cell r="V71">
            <v>82</v>
          </cell>
          <cell r="W71">
            <v>112</v>
          </cell>
          <cell r="X71">
            <v>167</v>
          </cell>
          <cell r="Y71">
            <v>211</v>
          </cell>
          <cell r="Z71">
            <v>244</v>
          </cell>
          <cell r="AA71">
            <v>277</v>
          </cell>
          <cell r="AB71">
            <v>315</v>
          </cell>
          <cell r="AC71">
            <v>421</v>
          </cell>
          <cell r="AE71">
            <v>577</v>
          </cell>
        </row>
        <row r="72">
          <cell r="H72">
            <v>250</v>
          </cell>
          <cell r="I72">
            <v>500</v>
          </cell>
          <cell r="J72">
            <v>750</v>
          </cell>
          <cell r="K72">
            <v>1000</v>
          </cell>
          <cell r="N72">
            <v>1600</v>
          </cell>
          <cell r="P72">
            <v>2300</v>
          </cell>
          <cell r="Q72">
            <v>3300</v>
          </cell>
          <cell r="S72">
            <v>4000</v>
          </cell>
          <cell r="U72">
            <v>5900</v>
          </cell>
        </row>
        <row r="73">
          <cell r="N73">
            <v>22.1</v>
          </cell>
          <cell r="P73">
            <v>24.7</v>
          </cell>
          <cell r="Q73">
            <v>27.3</v>
          </cell>
          <cell r="S73">
            <v>76.7</v>
          </cell>
          <cell r="U73">
            <v>137.80000000000001</v>
          </cell>
          <cell r="V73">
            <v>231.4</v>
          </cell>
          <cell r="W73">
            <v>326.29999999999995</v>
          </cell>
          <cell r="X73">
            <v>427.7</v>
          </cell>
          <cell r="Y73">
            <v>561.6</v>
          </cell>
          <cell r="Z73">
            <v>585</v>
          </cell>
          <cell r="AA73">
            <v>335.40000000000003</v>
          </cell>
          <cell r="AB73">
            <v>504.4</v>
          </cell>
          <cell r="AC73">
            <v>604.5</v>
          </cell>
          <cell r="AE73">
            <v>811.2</v>
          </cell>
        </row>
        <row r="74">
          <cell r="W74">
            <v>12500</v>
          </cell>
          <cell r="AB74">
            <v>18500</v>
          </cell>
        </row>
      </sheetData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6"/>
  <sheetViews>
    <sheetView showGridLines="0" tabSelected="1" workbookViewId="0">
      <selection activeCell="A18" sqref="A18"/>
    </sheetView>
  </sheetViews>
  <sheetFormatPr defaultRowHeight="12.75" x14ac:dyDescent="0.2"/>
  <sheetData>
    <row r="2" spans="1:9" ht="15" x14ac:dyDescent="0.25">
      <c r="B2" s="34" t="s">
        <v>0</v>
      </c>
    </row>
    <row r="4" spans="1:9" x14ac:dyDescent="0.2">
      <c r="B4" s="21" t="s">
        <v>56</v>
      </c>
    </row>
    <row r="5" spans="1:9" x14ac:dyDescent="0.2">
      <c r="A5" s="1"/>
    </row>
    <row r="7" spans="1:9" x14ac:dyDescent="0.2">
      <c r="B7" s="41" t="s">
        <v>1</v>
      </c>
      <c r="C7" s="41"/>
      <c r="D7" s="41"/>
      <c r="E7" s="4" t="s">
        <v>6</v>
      </c>
    </row>
    <row r="8" spans="1:9" x14ac:dyDescent="0.2">
      <c r="B8" s="41" t="s">
        <v>2</v>
      </c>
      <c r="C8" s="41"/>
      <c r="D8" s="41"/>
      <c r="E8" s="4" t="s">
        <v>247</v>
      </c>
    </row>
    <row r="9" spans="1:9" x14ac:dyDescent="0.2">
      <c r="B9" s="41" t="s">
        <v>5</v>
      </c>
      <c r="C9" s="41"/>
      <c r="D9" s="41"/>
      <c r="E9" s="4" t="s">
        <v>7</v>
      </c>
    </row>
    <row r="10" spans="1:9" x14ac:dyDescent="0.2">
      <c r="B10" s="41" t="s">
        <v>4</v>
      </c>
      <c r="C10" s="41"/>
      <c r="D10" s="41"/>
      <c r="E10" s="35">
        <v>0</v>
      </c>
    </row>
    <row r="13" spans="1:9" x14ac:dyDescent="0.2">
      <c r="A13" s="40" t="s">
        <v>64</v>
      </c>
      <c r="C13" s="38"/>
      <c r="D13" s="38"/>
      <c r="E13" s="38"/>
      <c r="F13" s="38"/>
      <c r="G13" s="38"/>
      <c r="H13" s="38"/>
      <c r="I13" s="38"/>
    </row>
    <row r="16" spans="1:9" x14ac:dyDescent="0.2">
      <c r="A16" t="s">
        <v>248</v>
      </c>
    </row>
    <row r="17" spans="1:9" x14ac:dyDescent="0.2">
      <c r="A17" t="s">
        <v>291</v>
      </c>
    </row>
    <row r="18" spans="1:9" x14ac:dyDescent="0.2">
      <c r="A18" t="s">
        <v>249</v>
      </c>
    </row>
    <row r="19" spans="1:9" x14ac:dyDescent="0.2">
      <c r="A19" t="s">
        <v>250</v>
      </c>
    </row>
    <row r="21" spans="1:9" x14ac:dyDescent="0.2">
      <c r="A21" t="s">
        <v>278</v>
      </c>
    </row>
    <row r="22" spans="1:9" x14ac:dyDescent="0.2">
      <c r="A22" t="s">
        <v>65</v>
      </c>
    </row>
    <row r="23" spans="1:9" x14ac:dyDescent="0.2">
      <c r="A23" t="s">
        <v>84</v>
      </c>
    </row>
    <row r="27" spans="1:9" x14ac:dyDescent="0.2">
      <c r="B27" s="38" t="s">
        <v>73</v>
      </c>
      <c r="C27" s="38"/>
      <c r="D27" s="38"/>
      <c r="E27" s="38"/>
      <c r="F27" s="38"/>
      <c r="G27" s="38"/>
      <c r="H27" s="38"/>
      <c r="I27" s="38"/>
    </row>
    <row r="30" spans="1:9" x14ac:dyDescent="0.2">
      <c r="A30" t="s">
        <v>66</v>
      </c>
    </row>
    <row r="31" spans="1:9" x14ac:dyDescent="0.2">
      <c r="A31" t="s">
        <v>96</v>
      </c>
    </row>
    <row r="32" spans="1:9" x14ac:dyDescent="0.2">
      <c r="A32" t="s">
        <v>67</v>
      </c>
    </row>
    <row r="33" spans="1:12" x14ac:dyDescent="0.2">
      <c r="A33" t="s">
        <v>68</v>
      </c>
    </row>
    <row r="34" spans="1:12" x14ac:dyDescent="0.2">
      <c r="A34" t="s">
        <v>69</v>
      </c>
      <c r="L34" s="37"/>
    </row>
    <row r="35" spans="1:12" x14ac:dyDescent="0.2">
      <c r="A35" t="s">
        <v>70</v>
      </c>
      <c r="L35" s="37"/>
    </row>
    <row r="36" spans="1:12" x14ac:dyDescent="0.2">
      <c r="A36" t="s">
        <v>71</v>
      </c>
      <c r="L36" s="37"/>
    </row>
    <row r="37" spans="1:12" x14ac:dyDescent="0.2">
      <c r="A37" t="s">
        <v>74</v>
      </c>
      <c r="B37" s="36" t="s">
        <v>251</v>
      </c>
    </row>
    <row r="40" spans="1:12" x14ac:dyDescent="0.2">
      <c r="A40" s="40" t="s">
        <v>72</v>
      </c>
      <c r="C40" s="38"/>
      <c r="D40" s="38"/>
      <c r="E40" s="38"/>
      <c r="F40" s="38"/>
      <c r="G40" s="38"/>
      <c r="H40" s="38"/>
      <c r="I40" s="38"/>
    </row>
    <row r="41" spans="1:12" x14ac:dyDescent="0.2">
      <c r="C41" s="39"/>
      <c r="D41" s="39"/>
      <c r="E41" s="39"/>
      <c r="F41" s="39"/>
      <c r="G41" s="39"/>
      <c r="H41" s="39"/>
      <c r="I41" s="39"/>
    </row>
    <row r="42" spans="1:12" x14ac:dyDescent="0.2">
      <c r="A42" t="s">
        <v>272</v>
      </c>
      <c r="G42" s="36"/>
      <c r="H42" s="36"/>
    </row>
    <row r="43" spans="1:12" x14ac:dyDescent="0.2">
      <c r="A43" t="s">
        <v>94</v>
      </c>
      <c r="G43" s="36"/>
      <c r="H43" s="36"/>
    </row>
    <row r="44" spans="1:12" x14ac:dyDescent="0.2">
      <c r="A44" s="36" t="s">
        <v>252</v>
      </c>
      <c r="B44" s="36"/>
      <c r="G44" s="36"/>
      <c r="H44" s="36"/>
    </row>
    <row r="45" spans="1:12" x14ac:dyDescent="0.2">
      <c r="A45" t="s">
        <v>95</v>
      </c>
      <c r="G45" s="36"/>
      <c r="H45" s="36"/>
    </row>
    <row r="46" spans="1:12" x14ac:dyDescent="0.2">
      <c r="G46" s="36"/>
      <c r="H46" s="36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showGridLines="0" workbookViewId="0">
      <selection activeCell="A30" sqref="A30"/>
    </sheetView>
  </sheetViews>
  <sheetFormatPr defaultRowHeight="12.75" x14ac:dyDescent="0.2"/>
  <sheetData>
    <row r="2" spans="1:10" ht="15" x14ac:dyDescent="0.25">
      <c r="B2" s="34" t="str">
        <f>'Cover Page'!B2</f>
        <v>ENRON TRANSPORTATION AND SERVICES</v>
      </c>
    </row>
    <row r="4" spans="1:10" x14ac:dyDescent="0.2">
      <c r="B4" s="21" t="str">
        <f>'Cover Page'!B4</f>
        <v>PROJECT COST ESTIMATE - 3/28/01</v>
      </c>
    </row>
    <row r="5" spans="1:10" x14ac:dyDescent="0.2">
      <c r="A5" s="1"/>
    </row>
    <row r="7" spans="1:10" x14ac:dyDescent="0.2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10" x14ac:dyDescent="0.2">
      <c r="B8" s="41" t="str">
        <f>'Cover Page'!B8</f>
        <v>Project Name:</v>
      </c>
      <c r="C8" s="41"/>
      <c r="D8" s="41"/>
      <c r="E8" s="4" t="str">
        <f>'Cover Page'!E8</f>
        <v>MIDWAY</v>
      </c>
      <c r="F8" s="4"/>
    </row>
    <row r="9" spans="1:10" x14ac:dyDescent="0.2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10" x14ac:dyDescent="0.2">
      <c r="B10" s="41" t="str">
        <f>'Cover Page'!B10</f>
        <v>Revision:</v>
      </c>
      <c r="C10" s="41"/>
      <c r="D10" s="41"/>
      <c r="E10" s="35">
        <f>'Cover Page'!E10</f>
        <v>0</v>
      </c>
      <c r="F10" s="4"/>
    </row>
    <row r="13" spans="1:10" ht="15" x14ac:dyDescent="0.25">
      <c r="A13" s="42" t="s">
        <v>279</v>
      </c>
      <c r="B13" s="38"/>
      <c r="C13" s="38"/>
      <c r="D13" s="38"/>
      <c r="E13" s="38"/>
      <c r="F13" s="38"/>
      <c r="G13" s="38"/>
      <c r="H13" s="38"/>
      <c r="I13" s="38"/>
      <c r="J13" s="38"/>
    </row>
    <row r="14" spans="1:10" x14ac:dyDescent="0.2">
      <c r="B14" s="24"/>
    </row>
    <row r="16" spans="1:10" x14ac:dyDescent="0.2">
      <c r="A16" s="3" t="s">
        <v>52</v>
      </c>
    </row>
    <row r="18" spans="1:2" x14ac:dyDescent="0.2">
      <c r="A18" t="s">
        <v>270</v>
      </c>
    </row>
    <row r="20" spans="1:2" x14ac:dyDescent="0.2">
      <c r="A20" t="s">
        <v>274</v>
      </c>
    </row>
    <row r="22" spans="1:2" x14ac:dyDescent="0.2">
      <c r="A22" s="3" t="s">
        <v>53</v>
      </c>
    </row>
    <row r="23" spans="1:2" x14ac:dyDescent="0.2">
      <c r="A23" s="3"/>
    </row>
    <row r="24" spans="1:2" x14ac:dyDescent="0.2">
      <c r="A24" t="s">
        <v>287</v>
      </c>
    </row>
    <row r="25" spans="1:2" x14ac:dyDescent="0.2">
      <c r="B25" t="s">
        <v>280</v>
      </c>
    </row>
    <row r="26" spans="1:2" x14ac:dyDescent="0.2">
      <c r="B26" t="s">
        <v>281</v>
      </c>
    </row>
    <row r="28" spans="1:2" x14ac:dyDescent="0.2">
      <c r="A28" s="3" t="s">
        <v>54</v>
      </c>
    </row>
    <row r="29" spans="1:2" x14ac:dyDescent="0.2">
      <c r="A29" s="3"/>
    </row>
    <row r="30" spans="1:2" x14ac:dyDescent="0.2">
      <c r="A30" t="s">
        <v>290</v>
      </c>
    </row>
    <row r="32" spans="1:2" x14ac:dyDescent="0.2">
      <c r="A32" s="3" t="s">
        <v>55</v>
      </c>
    </row>
    <row r="33" spans="1:1" x14ac:dyDescent="0.2">
      <c r="A33" s="3"/>
    </row>
    <row r="34" spans="1:1" x14ac:dyDescent="0.2">
      <c r="A34" t="s">
        <v>273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9"/>
  <sheetViews>
    <sheetView showGridLines="0" workbookViewId="0">
      <selection activeCell="A39" sqref="A39"/>
    </sheetView>
  </sheetViews>
  <sheetFormatPr defaultRowHeight="12.75" x14ac:dyDescent="0.2"/>
  <sheetData>
    <row r="2" spans="1:10" ht="15" x14ac:dyDescent="0.25">
      <c r="B2" s="34" t="str">
        <f>'Cover Page'!B2</f>
        <v>ENRON TRANSPORTATION AND SERVICES</v>
      </c>
    </row>
    <row r="4" spans="1:10" x14ac:dyDescent="0.2">
      <c r="B4" s="21" t="str">
        <f>'Cover Page'!B4</f>
        <v>PROJECT COST ESTIMATE - 3/28/01</v>
      </c>
    </row>
    <row r="5" spans="1:10" x14ac:dyDescent="0.2">
      <c r="A5" s="1"/>
    </row>
    <row r="7" spans="1:10" x14ac:dyDescent="0.2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10" x14ac:dyDescent="0.2">
      <c r="B8" s="41" t="str">
        <f>'Cover Page'!B8</f>
        <v>Project Name:</v>
      </c>
      <c r="C8" s="41"/>
      <c r="D8" s="41"/>
      <c r="E8" s="4" t="str">
        <f>'Cover Page'!E8</f>
        <v>MIDWAY</v>
      </c>
      <c r="F8" s="4"/>
    </row>
    <row r="9" spans="1:10" x14ac:dyDescent="0.2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10" x14ac:dyDescent="0.2">
      <c r="B10" s="41" t="str">
        <f>'Cover Page'!B10</f>
        <v>Revision:</v>
      </c>
      <c r="C10" s="41"/>
      <c r="D10" s="41"/>
      <c r="E10" s="35">
        <f>'Cover Page'!E10</f>
        <v>0</v>
      </c>
      <c r="F10" s="4"/>
    </row>
    <row r="13" spans="1:10" ht="15" x14ac:dyDescent="0.25">
      <c r="A13" s="42" t="s">
        <v>57</v>
      </c>
      <c r="B13" s="42"/>
      <c r="C13" s="42"/>
      <c r="D13" s="42"/>
      <c r="E13" s="42"/>
      <c r="F13" s="42"/>
      <c r="G13" s="42"/>
      <c r="H13" s="42"/>
      <c r="I13" s="42"/>
      <c r="J13" s="42"/>
    </row>
    <row r="15" spans="1:10" x14ac:dyDescent="0.2">
      <c r="A15" s="3" t="s">
        <v>97</v>
      </c>
    </row>
    <row r="17" spans="1:1" x14ac:dyDescent="0.2">
      <c r="A17" t="s">
        <v>98</v>
      </c>
    </row>
    <row r="19" spans="1:1" x14ac:dyDescent="0.2">
      <c r="A19" t="s">
        <v>58</v>
      </c>
    </row>
    <row r="21" spans="1:1" x14ac:dyDescent="0.2">
      <c r="A21" t="s">
        <v>283</v>
      </c>
    </row>
    <row r="23" spans="1:1" x14ac:dyDescent="0.2">
      <c r="A23" t="s">
        <v>267</v>
      </c>
    </row>
    <row r="25" spans="1:1" x14ac:dyDescent="0.2">
      <c r="A25" t="s">
        <v>268</v>
      </c>
    </row>
    <row r="27" spans="1:1" x14ac:dyDescent="0.2">
      <c r="A27" s="24" t="s">
        <v>271</v>
      </c>
    </row>
    <row r="29" spans="1:1" x14ac:dyDescent="0.2">
      <c r="A29" t="s">
        <v>284</v>
      </c>
    </row>
    <row r="31" spans="1:1" x14ac:dyDescent="0.2">
      <c r="A31" t="s">
        <v>59</v>
      </c>
    </row>
    <row r="33" spans="1:2" x14ac:dyDescent="0.2">
      <c r="A33" t="s">
        <v>269</v>
      </c>
    </row>
    <row r="35" spans="1:2" x14ac:dyDescent="0.2">
      <c r="A35" t="s">
        <v>99</v>
      </c>
    </row>
    <row r="36" spans="1:2" x14ac:dyDescent="0.2">
      <c r="B36" t="s">
        <v>100</v>
      </c>
    </row>
    <row r="38" spans="1:2" x14ac:dyDescent="0.2">
      <c r="A38" t="s">
        <v>288</v>
      </c>
    </row>
    <row r="40" spans="1:2" x14ac:dyDescent="0.2">
      <c r="A40" t="s">
        <v>285</v>
      </c>
    </row>
    <row r="42" spans="1:2" x14ac:dyDescent="0.2">
      <c r="A42" t="s">
        <v>76</v>
      </c>
    </row>
    <row r="44" spans="1:2" x14ac:dyDescent="0.2">
      <c r="A44" t="s">
        <v>62</v>
      </c>
    </row>
    <row r="46" spans="1:2" x14ac:dyDescent="0.2">
      <c r="A46" t="s">
        <v>63</v>
      </c>
    </row>
    <row r="48" spans="1:2" x14ac:dyDescent="0.2">
      <c r="A48" t="s">
        <v>101</v>
      </c>
    </row>
    <row r="49" spans="1:2" x14ac:dyDescent="0.2">
      <c r="B49" t="s">
        <v>102</v>
      </c>
    </row>
    <row r="51" spans="1:2" x14ac:dyDescent="0.2">
      <c r="A51" t="s">
        <v>75</v>
      </c>
    </row>
    <row r="54" spans="1:2" x14ac:dyDescent="0.2">
      <c r="A54" s="3" t="s">
        <v>103</v>
      </c>
    </row>
    <row r="56" spans="1:2" x14ac:dyDescent="0.2">
      <c r="A56" t="s">
        <v>98</v>
      </c>
    </row>
    <row r="58" spans="1:2" x14ac:dyDescent="0.2">
      <c r="A58" t="s">
        <v>58</v>
      </c>
    </row>
    <row r="60" spans="1:2" x14ac:dyDescent="0.2">
      <c r="A60" t="s">
        <v>104</v>
      </c>
    </row>
    <row r="61" spans="1:2" x14ac:dyDescent="0.2">
      <c r="B61" t="s">
        <v>105</v>
      </c>
    </row>
    <row r="63" spans="1:2" x14ac:dyDescent="0.2">
      <c r="A63" t="s">
        <v>77</v>
      </c>
    </row>
    <row r="65" spans="1:1" x14ac:dyDescent="0.2">
      <c r="A65" t="s">
        <v>86</v>
      </c>
    </row>
    <row r="67" spans="1:1" x14ac:dyDescent="0.2">
      <c r="A67" t="s">
        <v>106</v>
      </c>
    </row>
    <row r="69" spans="1:1" x14ac:dyDescent="0.2">
      <c r="A69" t="s">
        <v>83</v>
      </c>
    </row>
    <row r="71" spans="1:1" x14ac:dyDescent="0.2">
      <c r="A71" t="s">
        <v>87</v>
      </c>
    </row>
    <row r="73" spans="1:1" x14ac:dyDescent="0.2">
      <c r="A73" t="s">
        <v>85</v>
      </c>
    </row>
    <row r="75" spans="1:1" x14ac:dyDescent="0.2">
      <c r="A75" t="s">
        <v>107</v>
      </c>
    </row>
    <row r="77" spans="1:1" x14ac:dyDescent="0.2">
      <c r="A77" t="s">
        <v>108</v>
      </c>
    </row>
    <row r="79" spans="1:1" x14ac:dyDescent="0.2">
      <c r="A79" t="s">
        <v>76</v>
      </c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6"/>
  <sheetViews>
    <sheetView showGridLines="0" workbookViewId="0">
      <selection activeCell="I91" sqref="I91"/>
    </sheetView>
  </sheetViews>
  <sheetFormatPr defaultRowHeight="12.75" x14ac:dyDescent="0.2"/>
  <cols>
    <col min="6" max="6" width="7" customWidth="1"/>
    <col min="7" max="7" width="7.85546875" customWidth="1"/>
    <col min="9" max="9" width="11.140625" customWidth="1"/>
  </cols>
  <sheetData>
    <row r="2" spans="1:9" ht="15" x14ac:dyDescent="0.25">
      <c r="B2" s="34" t="str">
        <f>'Cover Page'!B2</f>
        <v>ENRON TRANSPORTATION AND SERVICES</v>
      </c>
    </row>
    <row r="4" spans="1:9" x14ac:dyDescent="0.2">
      <c r="B4" s="21" t="str">
        <f>'Cover Page'!B4</f>
        <v>PROJECT COST ESTIMATE - 3/28/01</v>
      </c>
    </row>
    <row r="5" spans="1:9" x14ac:dyDescent="0.2">
      <c r="A5" s="1"/>
    </row>
    <row r="7" spans="1:9" x14ac:dyDescent="0.2">
      <c r="B7" s="41" t="str">
        <f>'Cover Page'!B7</f>
        <v>Customer Company Name</v>
      </c>
      <c r="C7" s="41"/>
      <c r="D7" s="41"/>
      <c r="E7" s="4" t="str">
        <f>'Cover Page'!E7</f>
        <v>FGT FACILITY PLANNING</v>
      </c>
      <c r="F7" s="4"/>
    </row>
    <row r="8" spans="1:9" x14ac:dyDescent="0.2">
      <c r="B8" s="41" t="str">
        <f>'Cover Page'!B8</f>
        <v>Project Name:</v>
      </c>
      <c r="C8" s="41"/>
      <c r="D8" s="41"/>
      <c r="E8" s="4" t="str">
        <f>'Cover Page'!E8</f>
        <v>MIDWAY</v>
      </c>
      <c r="F8" s="4"/>
    </row>
    <row r="9" spans="1:9" x14ac:dyDescent="0.2">
      <c r="B9" s="41" t="str">
        <f>'Cover Page'!B9</f>
        <v>Project Engineer:</v>
      </c>
      <c r="C9" s="41"/>
      <c r="D9" s="41"/>
      <c r="E9" s="4" t="str">
        <f>'Cover Page'!E9</f>
        <v>GREG BIERMAN</v>
      </c>
      <c r="F9" s="4"/>
    </row>
    <row r="10" spans="1:9" x14ac:dyDescent="0.2">
      <c r="B10" s="41" t="str">
        <f>'Cover Page'!B10</f>
        <v>Revision:</v>
      </c>
      <c r="C10" s="41"/>
      <c r="D10" s="41"/>
      <c r="E10" s="35">
        <f>'Cover Page'!E10</f>
        <v>0</v>
      </c>
      <c r="F10" s="35"/>
    </row>
    <row r="12" spans="1:9" s="4" customFormat="1" ht="12" x14ac:dyDescent="0.2"/>
    <row r="13" spans="1:9" s="4" customFormat="1" ht="12" x14ac:dyDescent="0.2">
      <c r="A13" s="21" t="s">
        <v>78</v>
      </c>
      <c r="F13" s="5" t="s">
        <v>8</v>
      </c>
      <c r="G13" s="5" t="s">
        <v>20</v>
      </c>
      <c r="H13" s="5" t="s">
        <v>9</v>
      </c>
      <c r="I13" s="5" t="s">
        <v>10</v>
      </c>
    </row>
    <row r="14" spans="1:9" s="4" customFormat="1" ht="12" x14ac:dyDescent="0.2">
      <c r="F14" s="6"/>
      <c r="G14" s="6"/>
      <c r="H14" s="6"/>
    </row>
    <row r="15" spans="1:9" s="4" customFormat="1" ht="12" x14ac:dyDescent="0.2">
      <c r="B15" s="15" t="s">
        <v>277</v>
      </c>
      <c r="C15" s="7"/>
      <c r="D15" s="7"/>
      <c r="E15" s="7"/>
      <c r="F15" s="8"/>
      <c r="G15" s="8"/>
      <c r="H15" s="8"/>
      <c r="I15" s="7"/>
    </row>
    <row r="16" spans="1:9" s="4" customFormat="1" ht="12" x14ac:dyDescent="0.2">
      <c r="B16" s="9" t="s">
        <v>256</v>
      </c>
      <c r="C16" s="10"/>
      <c r="D16" s="10"/>
      <c r="E16" s="11"/>
      <c r="F16" s="12">
        <f>5280*1.75</f>
        <v>9240</v>
      </c>
      <c r="G16" s="5" t="s">
        <v>11</v>
      </c>
      <c r="H16" s="13">
        <f>I16/F16</f>
        <v>45.638961038961043</v>
      </c>
      <c r="I16" s="14">
        <v>421704</v>
      </c>
    </row>
    <row r="17" spans="2:13" s="4" customFormat="1" ht="12" x14ac:dyDescent="0.2">
      <c r="B17" s="9" t="s">
        <v>18</v>
      </c>
      <c r="C17" s="10"/>
      <c r="D17" s="10"/>
      <c r="E17" s="11"/>
      <c r="F17" s="12">
        <v>2</v>
      </c>
      <c r="G17" s="5" t="s">
        <v>19</v>
      </c>
      <c r="H17" s="13">
        <f>I17/F17</f>
        <v>7250</v>
      </c>
      <c r="I17" s="14">
        <v>14500</v>
      </c>
    </row>
    <row r="18" spans="2:13" s="4" customFormat="1" ht="12" x14ac:dyDescent="0.2">
      <c r="B18" s="9" t="s">
        <v>17</v>
      </c>
      <c r="C18" s="10"/>
      <c r="D18" s="10"/>
      <c r="E18" s="11"/>
      <c r="F18" s="12">
        <v>1</v>
      </c>
      <c r="G18" s="5" t="s">
        <v>19</v>
      </c>
      <c r="H18" s="13">
        <v>31368</v>
      </c>
      <c r="I18" s="14">
        <f>18024+13345</f>
        <v>31369</v>
      </c>
    </row>
    <row r="19" spans="2:13" s="4" customFormat="1" ht="12" x14ac:dyDescent="0.2">
      <c r="B19" s="15" t="s">
        <v>109</v>
      </c>
      <c r="C19" s="15"/>
      <c r="D19" s="15"/>
      <c r="E19" s="15"/>
      <c r="F19" s="16"/>
      <c r="G19" s="16"/>
      <c r="H19" s="17"/>
      <c r="I19" s="18">
        <f>SUM(I16:I18)</f>
        <v>467573</v>
      </c>
      <c r="L19" s="20"/>
    </row>
    <row r="20" spans="2:13" s="4" customFormat="1" ht="12" x14ac:dyDescent="0.2">
      <c r="F20" s="6"/>
      <c r="G20" s="6"/>
      <c r="H20" s="19"/>
      <c r="I20" s="20"/>
    </row>
    <row r="21" spans="2:13" s="4" customFormat="1" ht="12" x14ac:dyDescent="0.2">
      <c r="B21" s="21" t="s">
        <v>110</v>
      </c>
      <c r="F21" s="6"/>
      <c r="G21" s="6"/>
      <c r="H21" s="19"/>
      <c r="I21" s="20"/>
    </row>
    <row r="22" spans="2:13" s="4" customFormat="1" ht="12" x14ac:dyDescent="0.2">
      <c r="B22" s="9" t="s">
        <v>12</v>
      </c>
      <c r="C22" s="10"/>
      <c r="D22" s="10"/>
      <c r="E22" s="11"/>
      <c r="F22" s="5">
        <f>9240-400</f>
        <v>8840</v>
      </c>
      <c r="G22" s="5" t="s">
        <v>11</v>
      </c>
      <c r="H22" s="116">
        <v>1.7</v>
      </c>
      <c r="I22" s="14">
        <f>H22*F22</f>
        <v>15028</v>
      </c>
    </row>
    <row r="23" spans="2:13" s="4" customFormat="1" ht="12" x14ac:dyDescent="0.2">
      <c r="B23" s="9" t="s">
        <v>13</v>
      </c>
      <c r="C23" s="10"/>
      <c r="D23" s="10"/>
      <c r="E23" s="10"/>
      <c r="F23" s="5">
        <v>8000</v>
      </c>
      <c r="G23" s="5" t="s">
        <v>11</v>
      </c>
      <c r="H23" s="116">
        <v>2</v>
      </c>
      <c r="I23" s="14">
        <f>H23*F23</f>
        <v>16000</v>
      </c>
    </row>
    <row r="24" spans="2:13" s="4" customFormat="1" ht="12" x14ac:dyDescent="0.2">
      <c r="B24" s="9" t="s">
        <v>14</v>
      </c>
      <c r="C24" s="10"/>
      <c r="D24" s="10"/>
      <c r="E24" s="11"/>
      <c r="F24" s="5">
        <v>2</v>
      </c>
      <c r="G24" s="5" t="s">
        <v>19</v>
      </c>
      <c r="H24" s="13">
        <v>8000</v>
      </c>
      <c r="I24" s="14">
        <f>F24*H24</f>
        <v>16000</v>
      </c>
    </row>
    <row r="25" spans="2:13" s="4" customFormat="1" ht="12" x14ac:dyDescent="0.2">
      <c r="B25" s="9" t="s">
        <v>88</v>
      </c>
      <c r="C25" s="10"/>
      <c r="D25" s="10"/>
      <c r="E25" s="11"/>
      <c r="F25" s="5">
        <v>55</v>
      </c>
      <c r="G25" s="5" t="s">
        <v>19</v>
      </c>
      <c r="H25" s="13">
        <v>200</v>
      </c>
      <c r="I25" s="14">
        <f>H25*F25</f>
        <v>11000</v>
      </c>
    </row>
    <row r="26" spans="2:13" s="4" customFormat="1" ht="12" x14ac:dyDescent="0.2">
      <c r="B26" s="9" t="s">
        <v>15</v>
      </c>
      <c r="C26" s="10"/>
      <c r="D26" s="10"/>
      <c r="E26" s="11"/>
      <c r="F26" s="5">
        <v>8000</v>
      </c>
      <c r="G26" s="5" t="s">
        <v>11</v>
      </c>
      <c r="H26" s="13">
        <v>10</v>
      </c>
      <c r="I26" s="14">
        <f>H26*F26</f>
        <v>80000</v>
      </c>
    </row>
    <row r="27" spans="2:13" s="4" customFormat="1" ht="12" x14ac:dyDescent="0.2">
      <c r="B27" s="9" t="s">
        <v>21</v>
      </c>
      <c r="C27" s="10"/>
      <c r="D27" s="10"/>
      <c r="E27" s="11"/>
      <c r="F27" s="5">
        <v>2</v>
      </c>
      <c r="G27" s="5" t="s">
        <v>19</v>
      </c>
      <c r="H27" s="5">
        <v>7500</v>
      </c>
      <c r="I27" s="14">
        <f>H27*F27</f>
        <v>15000</v>
      </c>
    </row>
    <row r="28" spans="2:13" s="4" customFormat="1" ht="12" x14ac:dyDescent="0.2">
      <c r="B28" s="9" t="s">
        <v>255</v>
      </c>
      <c r="C28" s="10"/>
      <c r="D28" s="10"/>
      <c r="E28" s="11"/>
      <c r="F28" s="5">
        <v>1</v>
      </c>
      <c r="G28" s="5" t="s">
        <v>19</v>
      </c>
      <c r="H28" s="5">
        <v>68700</v>
      </c>
      <c r="I28" s="14">
        <f>H28*F28</f>
        <v>68700</v>
      </c>
    </row>
    <row r="29" spans="2:13" s="4" customFormat="1" ht="12" x14ac:dyDescent="0.2">
      <c r="B29" s="9" t="s">
        <v>16</v>
      </c>
      <c r="C29" s="10"/>
      <c r="D29" s="10"/>
      <c r="E29" s="11"/>
      <c r="F29" s="5"/>
      <c r="G29" s="5"/>
      <c r="H29" s="5"/>
      <c r="I29" s="14">
        <v>0</v>
      </c>
    </row>
    <row r="30" spans="2:13" s="4" customFormat="1" ht="12" x14ac:dyDescent="0.2">
      <c r="B30" s="21" t="s">
        <v>111</v>
      </c>
      <c r="C30" s="21"/>
      <c r="D30" s="21"/>
      <c r="E30" s="21"/>
      <c r="F30" s="22"/>
      <c r="G30" s="22"/>
      <c r="H30" s="22"/>
      <c r="I30" s="23">
        <f>SUM(I22:I29)</f>
        <v>221728</v>
      </c>
      <c r="K30" s="20"/>
      <c r="L30" s="20"/>
    </row>
    <row r="31" spans="2:13" s="4" customFormat="1" ht="12" x14ac:dyDescent="0.2">
      <c r="J31" s="26"/>
      <c r="K31" s="26"/>
      <c r="L31" s="26"/>
      <c r="M31" s="26"/>
    </row>
    <row r="32" spans="2:13" x14ac:dyDescent="0.2">
      <c r="B32" s="21" t="s">
        <v>158</v>
      </c>
      <c r="C32" s="4"/>
      <c r="D32" s="4"/>
      <c r="E32" s="4"/>
      <c r="F32" s="6"/>
      <c r="G32" s="6"/>
      <c r="H32" s="19"/>
      <c r="I32" s="20"/>
    </row>
    <row r="33" spans="2:13" x14ac:dyDescent="0.2">
      <c r="B33" s="9" t="s">
        <v>150</v>
      </c>
      <c r="C33" s="10"/>
      <c r="D33" s="10"/>
      <c r="E33" s="11"/>
      <c r="F33" s="5"/>
      <c r="G33" s="5"/>
      <c r="H33" s="13"/>
      <c r="I33" s="14">
        <f>'MATL - Lateral'!S4</f>
        <v>217820.94372413613</v>
      </c>
    </row>
    <row r="34" spans="2:13" x14ac:dyDescent="0.2">
      <c r="B34" s="27" t="s">
        <v>156</v>
      </c>
      <c r="C34" s="28"/>
      <c r="D34" s="28"/>
      <c r="E34" s="29"/>
      <c r="F34" s="97">
        <v>0.08</v>
      </c>
      <c r="G34" s="30"/>
      <c r="H34" s="31"/>
      <c r="I34" s="32">
        <f>F34*I33</f>
        <v>17425.67549793089</v>
      </c>
    </row>
    <row r="35" spans="2:13" x14ac:dyDescent="0.2">
      <c r="B35" s="27" t="s">
        <v>157</v>
      </c>
      <c r="C35" s="28"/>
      <c r="D35" s="28"/>
      <c r="E35" s="29"/>
      <c r="F35" s="97">
        <v>0.08</v>
      </c>
      <c r="G35" s="30"/>
      <c r="H35" s="31"/>
      <c r="I35" s="32">
        <f>F35*I33</f>
        <v>17425.67549793089</v>
      </c>
    </row>
    <row r="36" spans="2:13" x14ac:dyDescent="0.2">
      <c r="B36" s="21" t="s">
        <v>286</v>
      </c>
      <c r="C36" s="21"/>
      <c r="D36" s="21"/>
      <c r="E36" s="21"/>
      <c r="F36" s="22"/>
      <c r="G36" s="22"/>
      <c r="H36" s="22"/>
      <c r="I36" s="23">
        <f>SUM(I33:I35)</f>
        <v>252672.29471999791</v>
      </c>
    </row>
    <row r="37" spans="2:13" x14ac:dyDescent="0.2">
      <c r="H37" s="2"/>
      <c r="I37" s="2"/>
    </row>
    <row r="38" spans="2:13" s="4" customFormat="1" ht="12" x14ac:dyDescent="0.2">
      <c r="B38" s="21" t="s">
        <v>37</v>
      </c>
      <c r="J38" s="26"/>
      <c r="K38" s="26"/>
      <c r="L38" s="26"/>
      <c r="M38" s="26"/>
    </row>
    <row r="39" spans="2:13" s="4" customFormat="1" ht="12" x14ac:dyDescent="0.2">
      <c r="B39" s="27" t="s">
        <v>45</v>
      </c>
      <c r="C39" s="28"/>
      <c r="D39" s="28"/>
      <c r="E39" s="29"/>
      <c r="F39" s="30">
        <v>1</v>
      </c>
      <c r="G39" s="30" t="s">
        <v>19</v>
      </c>
      <c r="H39" s="31">
        <v>4000</v>
      </c>
      <c r="I39" s="32">
        <f>H39*F39</f>
        <v>4000</v>
      </c>
      <c r="J39" s="26"/>
      <c r="K39" s="26"/>
      <c r="L39" s="26"/>
      <c r="M39" s="26"/>
    </row>
    <row r="40" spans="2:13" s="4" customFormat="1" ht="12" x14ac:dyDescent="0.2">
      <c r="B40" s="27" t="s">
        <v>60</v>
      </c>
      <c r="C40" s="28"/>
      <c r="D40" s="28"/>
      <c r="E40" s="29"/>
      <c r="F40" s="30">
        <v>1</v>
      </c>
      <c r="G40" s="30" t="s">
        <v>19</v>
      </c>
      <c r="H40" s="31">
        <v>12000</v>
      </c>
      <c r="I40" s="32">
        <f>H40*F40</f>
        <v>12000</v>
      </c>
      <c r="J40" s="26"/>
      <c r="K40" s="26"/>
      <c r="L40" s="26"/>
      <c r="M40" s="26"/>
    </row>
    <row r="41" spans="2:13" s="4" customFormat="1" ht="12" x14ac:dyDescent="0.2">
      <c r="B41" s="27" t="s">
        <v>61</v>
      </c>
      <c r="C41" s="28"/>
      <c r="D41" s="28"/>
      <c r="E41" s="29"/>
      <c r="F41" s="30">
        <v>6</v>
      </c>
      <c r="G41" s="30" t="s">
        <v>24</v>
      </c>
      <c r="H41" s="31">
        <v>500</v>
      </c>
      <c r="I41" s="32">
        <f>H41*F41</f>
        <v>3000</v>
      </c>
      <c r="J41" s="26"/>
      <c r="K41" s="26"/>
      <c r="L41" s="26"/>
      <c r="M41" s="26"/>
    </row>
    <row r="42" spans="2:13" s="4" customFormat="1" ht="12" x14ac:dyDescent="0.2">
      <c r="B42" s="21" t="s">
        <v>82</v>
      </c>
      <c r="C42" s="21"/>
      <c r="D42" s="21"/>
      <c r="E42" s="21"/>
      <c r="F42" s="21"/>
      <c r="G42" s="21"/>
      <c r="H42" s="23"/>
      <c r="I42" s="23">
        <f>SUM(I39:I41)</f>
        <v>19000</v>
      </c>
      <c r="J42" s="26"/>
      <c r="K42" s="26"/>
      <c r="L42" s="26"/>
      <c r="M42" s="26"/>
    </row>
    <row r="43" spans="2:13" s="4" customFormat="1" ht="12" x14ac:dyDescent="0.2">
      <c r="B43" s="21"/>
      <c r="C43" s="21"/>
      <c r="D43" s="21"/>
      <c r="E43" s="21"/>
      <c r="F43" s="21"/>
      <c r="G43" s="21"/>
      <c r="H43" s="23"/>
      <c r="I43" s="23"/>
      <c r="J43" s="26"/>
      <c r="K43" s="26"/>
      <c r="L43" s="26"/>
      <c r="M43" s="26"/>
    </row>
    <row r="44" spans="2:13" s="4" customFormat="1" ht="12" x14ac:dyDescent="0.2">
      <c r="B44" s="21" t="s">
        <v>22</v>
      </c>
      <c r="J44" s="26"/>
      <c r="K44" s="26"/>
      <c r="L44" s="26"/>
      <c r="M44" s="26"/>
    </row>
    <row r="45" spans="2:13" s="4" customFormat="1" ht="12" x14ac:dyDescent="0.2">
      <c r="B45" s="9" t="s">
        <v>23</v>
      </c>
      <c r="C45" s="10"/>
      <c r="D45" s="10"/>
      <c r="E45" s="11"/>
      <c r="F45" s="5">
        <v>50</v>
      </c>
      <c r="G45" s="5" t="s">
        <v>24</v>
      </c>
      <c r="H45" s="13">
        <v>400</v>
      </c>
      <c r="I45" s="14">
        <f>H45*F45</f>
        <v>20000</v>
      </c>
      <c r="J45" s="26"/>
      <c r="K45" s="26"/>
      <c r="L45" s="26"/>
      <c r="M45" s="26"/>
    </row>
    <row r="46" spans="2:13" s="4" customFormat="1" ht="12" x14ac:dyDescent="0.2">
      <c r="B46" s="9" t="s">
        <v>25</v>
      </c>
      <c r="C46" s="10"/>
      <c r="D46" s="10"/>
      <c r="E46" s="11"/>
      <c r="F46" s="5">
        <v>26</v>
      </c>
      <c r="G46" s="5" t="s">
        <v>24</v>
      </c>
      <c r="H46" s="13">
        <v>500</v>
      </c>
      <c r="I46" s="14">
        <f t="shared" ref="I46:I55" si="0">H46*F46</f>
        <v>13000</v>
      </c>
      <c r="J46" s="26"/>
      <c r="K46" s="26"/>
      <c r="L46" s="26"/>
      <c r="M46" s="26"/>
    </row>
    <row r="47" spans="2:13" s="4" customFormat="1" ht="12" x14ac:dyDescent="0.2">
      <c r="B47" s="9" t="s">
        <v>26</v>
      </c>
      <c r="C47" s="10"/>
      <c r="D47" s="10"/>
      <c r="E47" s="11"/>
      <c r="F47" s="5">
        <v>40</v>
      </c>
      <c r="G47" s="5" t="s">
        <v>24</v>
      </c>
      <c r="H47" s="13">
        <v>200</v>
      </c>
      <c r="I47" s="14">
        <f t="shared" si="0"/>
        <v>8000</v>
      </c>
    </row>
    <row r="48" spans="2:13" s="4" customFormat="1" ht="12" x14ac:dyDescent="0.2">
      <c r="B48" s="9" t="s">
        <v>28</v>
      </c>
      <c r="C48" s="10"/>
      <c r="D48" s="10"/>
      <c r="E48" s="11"/>
      <c r="F48" s="5">
        <v>48</v>
      </c>
      <c r="G48" s="5" t="s">
        <v>24</v>
      </c>
      <c r="H48" s="13">
        <v>300</v>
      </c>
      <c r="I48" s="14">
        <f t="shared" si="0"/>
        <v>14400</v>
      </c>
      <c r="M48" s="25"/>
    </row>
    <row r="49" spans="2:9" s="4" customFormat="1" ht="12" x14ac:dyDescent="0.2">
      <c r="B49" s="9" t="s">
        <v>29</v>
      </c>
      <c r="C49" s="10"/>
      <c r="D49" s="10"/>
      <c r="E49" s="11"/>
      <c r="F49" s="5">
        <v>35</v>
      </c>
      <c r="G49" s="5" t="s">
        <v>24</v>
      </c>
      <c r="H49" s="13">
        <v>300</v>
      </c>
      <c r="I49" s="14">
        <f t="shared" si="0"/>
        <v>10500</v>
      </c>
    </row>
    <row r="50" spans="2:9" s="4" customFormat="1" ht="12" x14ac:dyDescent="0.2">
      <c r="B50" s="9" t="s">
        <v>30</v>
      </c>
      <c r="C50" s="10"/>
      <c r="D50" s="10"/>
      <c r="E50" s="11"/>
      <c r="F50" s="5">
        <v>0</v>
      </c>
      <c r="G50" s="5" t="s">
        <v>24</v>
      </c>
      <c r="H50" s="13"/>
      <c r="I50" s="14">
        <f t="shared" si="0"/>
        <v>0</v>
      </c>
    </row>
    <row r="51" spans="2:9" s="4" customFormat="1" ht="12" x14ac:dyDescent="0.2">
      <c r="B51" s="9" t="s">
        <v>31</v>
      </c>
      <c r="C51" s="10"/>
      <c r="D51" s="10"/>
      <c r="E51" s="11"/>
      <c r="F51" s="5">
        <v>30</v>
      </c>
      <c r="G51" s="5" t="s">
        <v>24</v>
      </c>
      <c r="H51" s="13"/>
      <c r="I51" s="14">
        <f t="shared" si="0"/>
        <v>0</v>
      </c>
    </row>
    <row r="52" spans="2:9" s="4" customFormat="1" ht="12" x14ac:dyDescent="0.2">
      <c r="B52" s="9" t="s">
        <v>32</v>
      </c>
      <c r="C52" s="10"/>
      <c r="D52" s="10"/>
      <c r="E52" s="11"/>
      <c r="F52" s="5">
        <v>50</v>
      </c>
      <c r="G52" s="5" t="s">
        <v>24</v>
      </c>
      <c r="H52" s="13">
        <v>40</v>
      </c>
      <c r="I52" s="14">
        <f t="shared" si="0"/>
        <v>2000</v>
      </c>
    </row>
    <row r="53" spans="2:9" s="4" customFormat="1" ht="12" x14ac:dyDescent="0.2">
      <c r="B53" s="9" t="s">
        <v>33</v>
      </c>
      <c r="C53" s="10"/>
      <c r="D53" s="10"/>
      <c r="E53" s="11"/>
      <c r="F53" s="5">
        <f>48+15</f>
        <v>63</v>
      </c>
      <c r="G53" s="5" t="s">
        <v>289</v>
      </c>
      <c r="H53" s="13">
        <v>420</v>
      </c>
      <c r="I53" s="14">
        <f t="shared" si="0"/>
        <v>26460</v>
      </c>
    </row>
    <row r="54" spans="2:9" s="4" customFormat="1" ht="12" x14ac:dyDescent="0.2">
      <c r="B54" s="9" t="s">
        <v>34</v>
      </c>
      <c r="C54" s="10"/>
      <c r="D54" s="10"/>
      <c r="E54" s="11"/>
      <c r="F54" s="5">
        <v>8</v>
      </c>
      <c r="G54" s="5" t="s">
        <v>24</v>
      </c>
      <c r="H54" s="13">
        <v>400</v>
      </c>
      <c r="I54" s="14">
        <f t="shared" si="0"/>
        <v>3200</v>
      </c>
    </row>
    <row r="55" spans="2:9" s="4" customFormat="1" ht="12" x14ac:dyDescent="0.2">
      <c r="B55" s="9" t="s">
        <v>35</v>
      </c>
      <c r="C55" s="10"/>
      <c r="D55" s="10"/>
      <c r="E55" s="11"/>
      <c r="F55" s="5">
        <v>1</v>
      </c>
      <c r="G55" s="5" t="s">
        <v>36</v>
      </c>
      <c r="H55" s="13">
        <v>23750</v>
      </c>
      <c r="I55" s="14">
        <f t="shared" si="0"/>
        <v>23750</v>
      </c>
    </row>
    <row r="56" spans="2:9" s="4" customFormat="1" ht="12" x14ac:dyDescent="0.2">
      <c r="B56" s="21" t="s">
        <v>27</v>
      </c>
      <c r="C56" s="21"/>
      <c r="D56" s="21"/>
      <c r="E56" s="21"/>
      <c r="F56" s="21"/>
      <c r="G56" s="21"/>
      <c r="H56" s="23"/>
      <c r="I56" s="23">
        <f>SUM(I45:I55)</f>
        <v>121310</v>
      </c>
    </row>
    <row r="57" spans="2:9" s="4" customFormat="1" ht="12" x14ac:dyDescent="0.2">
      <c r="H57" s="20"/>
      <c r="I57" s="20"/>
    </row>
    <row r="58" spans="2:9" s="4" customFormat="1" ht="12" x14ac:dyDescent="0.2">
      <c r="B58" s="21" t="s">
        <v>38</v>
      </c>
    </row>
    <row r="59" spans="2:9" s="4" customFormat="1" ht="12" x14ac:dyDescent="0.2">
      <c r="B59" s="9" t="s">
        <v>39</v>
      </c>
      <c r="C59" s="10"/>
      <c r="D59" s="10"/>
      <c r="E59" s="11"/>
      <c r="F59" s="5">
        <v>8</v>
      </c>
      <c r="G59" s="5" t="s">
        <v>24</v>
      </c>
      <c r="H59" s="13">
        <f>I59/F59</f>
        <v>418.5</v>
      </c>
      <c r="I59" s="14">
        <v>3348</v>
      </c>
    </row>
    <row r="60" spans="2:9" s="4" customFormat="1" ht="12" x14ac:dyDescent="0.2">
      <c r="B60" s="21" t="s">
        <v>163</v>
      </c>
      <c r="C60" s="21"/>
      <c r="D60" s="21"/>
      <c r="E60" s="21"/>
      <c r="F60" s="21"/>
      <c r="G60" s="21"/>
      <c r="H60" s="23"/>
      <c r="I60" s="23">
        <f>SUM(I59:I59)</f>
        <v>3348</v>
      </c>
    </row>
    <row r="61" spans="2:9" s="4" customFormat="1" ht="12" x14ac:dyDescent="0.2">
      <c r="H61" s="20"/>
      <c r="I61" s="20"/>
    </row>
    <row r="62" spans="2:9" s="4" customFormat="1" ht="12" x14ac:dyDescent="0.2">
      <c r="B62" s="21" t="s">
        <v>40</v>
      </c>
    </row>
    <row r="63" spans="2:9" s="4" customFormat="1" ht="12" x14ac:dyDescent="0.2">
      <c r="B63" s="9" t="s">
        <v>257</v>
      </c>
      <c r="C63" s="10"/>
      <c r="D63" s="10"/>
      <c r="E63" s="11"/>
      <c r="F63" s="5">
        <v>26</v>
      </c>
      <c r="G63" s="5" t="s">
        <v>24</v>
      </c>
      <c r="H63" s="13">
        <f>45*8*1.4</f>
        <v>503.99999999999994</v>
      </c>
      <c r="I63" s="14">
        <f>H63*F63</f>
        <v>13103.999999999998</v>
      </c>
    </row>
    <row r="64" spans="2:9" s="4" customFormat="1" ht="12" x14ac:dyDescent="0.2">
      <c r="B64" s="9" t="s">
        <v>3</v>
      </c>
      <c r="C64" s="10"/>
      <c r="D64" s="10"/>
      <c r="E64" s="11"/>
      <c r="F64" s="5">
        <v>40</v>
      </c>
      <c r="G64" s="5" t="s">
        <v>24</v>
      </c>
      <c r="H64" s="13">
        <f>40*1.4*8</f>
        <v>448</v>
      </c>
      <c r="I64" s="14">
        <f>H64*F64</f>
        <v>17920</v>
      </c>
    </row>
    <row r="65" spans="2:9" s="4" customFormat="1" ht="12" x14ac:dyDescent="0.2">
      <c r="B65" s="9" t="s">
        <v>42</v>
      </c>
      <c r="C65" s="10"/>
      <c r="D65" s="10"/>
      <c r="E65" s="11"/>
      <c r="F65" s="5">
        <v>2</v>
      </c>
      <c r="G65" s="5" t="s">
        <v>36</v>
      </c>
      <c r="H65" s="13">
        <v>3480</v>
      </c>
      <c r="I65" s="14">
        <f>H65*F65</f>
        <v>6960</v>
      </c>
    </row>
    <row r="66" spans="2:9" s="4" customFormat="1" ht="12" x14ac:dyDescent="0.2">
      <c r="B66" s="9" t="s">
        <v>46</v>
      </c>
      <c r="C66" s="10"/>
      <c r="D66" s="10"/>
      <c r="E66" s="11"/>
      <c r="F66" s="5">
        <v>75</v>
      </c>
      <c r="G66" s="5" t="s">
        <v>24</v>
      </c>
      <c r="H66" s="13">
        <v>380</v>
      </c>
      <c r="I66" s="14">
        <f>H66*F66</f>
        <v>28500</v>
      </c>
    </row>
    <row r="67" spans="2:9" s="4" customFormat="1" ht="12" x14ac:dyDescent="0.2">
      <c r="B67" s="21" t="s">
        <v>275</v>
      </c>
      <c r="C67" s="21"/>
      <c r="D67" s="21"/>
      <c r="E67" s="21"/>
      <c r="F67" s="21"/>
      <c r="G67" s="21"/>
      <c r="H67" s="23"/>
      <c r="I67" s="23">
        <f>SUM(I63:I66)</f>
        <v>66484</v>
      </c>
    </row>
    <row r="68" spans="2:9" s="4" customFormat="1" ht="12" x14ac:dyDescent="0.2">
      <c r="H68" s="20"/>
      <c r="I68" s="20"/>
    </row>
    <row r="69" spans="2:9" s="4" customFormat="1" ht="12" x14ac:dyDescent="0.2">
      <c r="B69" s="21" t="s">
        <v>43</v>
      </c>
      <c r="F69" s="6"/>
      <c r="G69" s="6"/>
      <c r="H69" s="19"/>
      <c r="I69" s="20"/>
    </row>
    <row r="70" spans="2:9" s="4" customFormat="1" ht="12" x14ac:dyDescent="0.2">
      <c r="B70" s="9" t="s">
        <v>258</v>
      </c>
      <c r="C70" s="10"/>
      <c r="D70" s="10"/>
      <c r="E70" s="11"/>
      <c r="F70" s="5">
        <v>7.51</v>
      </c>
      <c r="G70" s="5" t="s">
        <v>89</v>
      </c>
      <c r="H70" s="13">
        <v>20000</v>
      </c>
      <c r="I70" s="14">
        <f t="shared" ref="I70:I82" si="1">F70*H70</f>
        <v>150200</v>
      </c>
    </row>
    <row r="71" spans="2:9" s="4" customFormat="1" ht="12" x14ac:dyDescent="0.2">
      <c r="B71" s="9" t="s">
        <v>259</v>
      </c>
      <c r="C71" s="10"/>
      <c r="D71" s="10"/>
      <c r="E71" s="10"/>
      <c r="F71" s="5">
        <v>1.86</v>
      </c>
      <c r="G71" s="5" t="s">
        <v>89</v>
      </c>
      <c r="H71" s="13">
        <v>20000</v>
      </c>
      <c r="I71" s="14">
        <f>F71*H71</f>
        <v>37200</v>
      </c>
    </row>
    <row r="72" spans="2:9" s="4" customFormat="1" ht="12" x14ac:dyDescent="0.2">
      <c r="B72" s="9" t="s">
        <v>260</v>
      </c>
      <c r="C72" s="10"/>
      <c r="D72" s="10"/>
      <c r="E72" s="10"/>
      <c r="F72" s="5">
        <v>3.75</v>
      </c>
      <c r="G72" s="5" t="s">
        <v>89</v>
      </c>
      <c r="H72" s="13">
        <v>5000</v>
      </c>
      <c r="I72" s="14">
        <f>F72*H72</f>
        <v>18750</v>
      </c>
    </row>
    <row r="73" spans="2:9" s="4" customFormat="1" ht="12" x14ac:dyDescent="0.2">
      <c r="B73" s="9" t="s">
        <v>266</v>
      </c>
      <c r="C73" s="10"/>
      <c r="D73" s="10"/>
      <c r="E73" s="10"/>
      <c r="F73" s="5">
        <v>6.2</v>
      </c>
      <c r="G73" s="5" t="s">
        <v>89</v>
      </c>
      <c r="H73" s="13">
        <v>5000</v>
      </c>
      <c r="I73" s="14">
        <f t="shared" si="1"/>
        <v>31000</v>
      </c>
    </row>
    <row r="74" spans="2:9" x14ac:dyDescent="0.2">
      <c r="B74" s="9" t="s">
        <v>90</v>
      </c>
      <c r="C74" s="10"/>
      <c r="D74" s="10"/>
      <c r="E74" s="11"/>
      <c r="F74" s="5">
        <v>10</v>
      </c>
      <c r="G74" s="5" t="s">
        <v>24</v>
      </c>
      <c r="H74" s="13">
        <v>400</v>
      </c>
      <c r="I74" s="14">
        <f>F74*H74</f>
        <v>4000</v>
      </c>
    </row>
    <row r="75" spans="2:9" x14ac:dyDescent="0.2">
      <c r="B75" s="9" t="s">
        <v>26</v>
      </c>
      <c r="C75" s="10"/>
      <c r="D75" s="10"/>
      <c r="E75" s="11"/>
      <c r="F75" s="5">
        <v>5</v>
      </c>
      <c r="G75" s="5" t="s">
        <v>24</v>
      </c>
      <c r="H75" s="13">
        <v>200</v>
      </c>
      <c r="I75" s="14">
        <f t="shared" si="1"/>
        <v>1000</v>
      </c>
    </row>
    <row r="76" spans="2:9" x14ac:dyDescent="0.2">
      <c r="B76" s="9" t="s">
        <v>91</v>
      </c>
      <c r="C76" s="10"/>
      <c r="D76" s="10"/>
      <c r="E76" s="11"/>
      <c r="F76" s="5">
        <v>85</v>
      </c>
      <c r="G76" s="5" t="s">
        <v>24</v>
      </c>
      <c r="H76" s="13">
        <v>400</v>
      </c>
      <c r="I76" s="14">
        <f t="shared" si="1"/>
        <v>34000</v>
      </c>
    </row>
    <row r="77" spans="2:9" x14ac:dyDescent="0.2">
      <c r="B77" s="9" t="s">
        <v>261</v>
      </c>
      <c r="C77" s="10"/>
      <c r="D77" s="10"/>
      <c r="E77" s="11"/>
      <c r="F77" s="5">
        <v>2</v>
      </c>
      <c r="G77" s="5" t="s">
        <v>262</v>
      </c>
      <c r="H77" s="13">
        <v>51000</v>
      </c>
      <c r="I77" s="14">
        <f t="shared" si="1"/>
        <v>102000</v>
      </c>
    </row>
    <row r="78" spans="2:9" x14ac:dyDescent="0.2">
      <c r="B78" s="9" t="s">
        <v>264</v>
      </c>
      <c r="C78" s="10"/>
      <c r="D78" s="10"/>
      <c r="E78" s="11"/>
      <c r="F78" s="5">
        <v>2.0659999999999998</v>
      </c>
      <c r="G78" s="5" t="s">
        <v>89</v>
      </c>
      <c r="H78" s="13">
        <v>5000</v>
      </c>
      <c r="I78" s="14">
        <f t="shared" si="1"/>
        <v>10330</v>
      </c>
    </row>
    <row r="79" spans="2:9" x14ac:dyDescent="0.2">
      <c r="B79" s="9" t="s">
        <v>265</v>
      </c>
      <c r="C79" s="10"/>
      <c r="D79" s="10"/>
      <c r="E79" s="11"/>
      <c r="F79" s="5">
        <v>0.25800000000000001</v>
      </c>
      <c r="G79" s="5" t="s">
        <v>89</v>
      </c>
      <c r="H79" s="13">
        <v>5000</v>
      </c>
      <c r="I79" s="14">
        <f>F79*H79</f>
        <v>1290</v>
      </c>
    </row>
    <row r="80" spans="2:9" x14ac:dyDescent="0.2">
      <c r="B80" s="9" t="s">
        <v>263</v>
      </c>
      <c r="C80" s="10"/>
      <c r="D80" s="10"/>
      <c r="E80" s="11"/>
      <c r="F80" s="5">
        <v>1</v>
      </c>
      <c r="G80" s="5" t="s">
        <v>19</v>
      </c>
      <c r="H80" s="13">
        <v>30000</v>
      </c>
      <c r="I80" s="14">
        <f>F80*H80</f>
        <v>30000</v>
      </c>
    </row>
    <row r="81" spans="1:9" x14ac:dyDescent="0.2">
      <c r="B81" s="9" t="s">
        <v>92</v>
      </c>
      <c r="C81" s="10"/>
      <c r="D81" s="10"/>
      <c r="E81" s="11"/>
      <c r="F81" s="5">
        <v>1</v>
      </c>
      <c r="G81" s="5" t="s">
        <v>19</v>
      </c>
      <c r="H81" s="13">
        <v>4000</v>
      </c>
      <c r="I81" s="14">
        <f t="shared" si="1"/>
        <v>4000</v>
      </c>
    </row>
    <row r="82" spans="1:9" x14ac:dyDescent="0.2">
      <c r="B82" s="9" t="s">
        <v>93</v>
      </c>
      <c r="C82" s="10"/>
      <c r="D82" s="10"/>
      <c r="E82" s="11"/>
      <c r="F82" s="5">
        <v>1</v>
      </c>
      <c r="G82" s="5" t="s">
        <v>19</v>
      </c>
      <c r="H82" s="13">
        <v>5500</v>
      </c>
      <c r="I82" s="14">
        <f t="shared" si="1"/>
        <v>5500</v>
      </c>
    </row>
    <row r="83" spans="1:9" x14ac:dyDescent="0.2">
      <c r="B83" s="21" t="s">
        <v>152</v>
      </c>
      <c r="C83" s="21"/>
      <c r="D83" s="21"/>
      <c r="E83" s="21"/>
      <c r="F83" s="22"/>
      <c r="G83" s="22"/>
      <c r="H83" s="22"/>
      <c r="I83" s="23">
        <f>SUM(I70:I82)</f>
        <v>429270</v>
      </c>
    </row>
    <row r="84" spans="1:9" x14ac:dyDescent="0.2">
      <c r="B84" s="4"/>
      <c r="C84" s="4"/>
      <c r="D84" s="4"/>
      <c r="E84" s="4"/>
      <c r="F84" s="4"/>
      <c r="G84" s="4"/>
      <c r="H84" s="20"/>
      <c r="I84" s="20"/>
    </row>
    <row r="85" spans="1:9" x14ac:dyDescent="0.2">
      <c r="B85" s="21" t="s">
        <v>153</v>
      </c>
      <c r="C85" s="21"/>
      <c r="D85" s="21"/>
      <c r="E85" s="21"/>
      <c r="F85" s="6">
        <v>400</v>
      </c>
      <c r="G85" s="6" t="s">
        <v>51</v>
      </c>
      <c r="H85" s="33">
        <v>5.2</v>
      </c>
      <c r="I85" s="23">
        <f>F85*H85</f>
        <v>2080</v>
      </c>
    </row>
    <row r="86" spans="1:9" x14ac:dyDescent="0.2">
      <c r="B86" s="21" t="s">
        <v>48</v>
      </c>
      <c r="C86" s="21"/>
      <c r="D86" s="21"/>
      <c r="E86" s="21"/>
      <c r="F86" s="117">
        <v>1.4366686981642951E-2</v>
      </c>
      <c r="H86" s="22"/>
      <c r="I86" s="23">
        <f>(I$19+I$30+I$42+I$56+I$60+I$67+I$83+I$36)*F86</f>
        <v>22719.267526615393</v>
      </c>
    </row>
    <row r="87" spans="1:9" x14ac:dyDescent="0.2">
      <c r="B87" s="21" t="s">
        <v>50</v>
      </c>
      <c r="C87" s="21"/>
      <c r="D87" s="21"/>
      <c r="E87" s="21"/>
      <c r="F87" s="93">
        <v>0.2</v>
      </c>
      <c r="G87" s="22"/>
      <c r="H87" s="22"/>
      <c r="I87" s="23">
        <f>(I$19+I$30+I$42+I$56+I$60+I$67+I$83+I$36+I$86+I$85)*F87</f>
        <v>321236.91244932264</v>
      </c>
    </row>
    <row r="88" spans="1:9" x14ac:dyDescent="0.2">
      <c r="B88" s="21" t="s">
        <v>49</v>
      </c>
      <c r="C88" s="21"/>
      <c r="D88" s="21"/>
      <c r="E88" s="21"/>
      <c r="F88" s="93">
        <v>0.03</v>
      </c>
      <c r="G88" s="22"/>
      <c r="H88" s="22"/>
      <c r="I88" s="23">
        <f>(I$19+I$30+I$42+I$56+I$60+I$67+I$83+I$36+I$86+I$85+I$87)*F88</f>
        <v>57822.644240878071</v>
      </c>
    </row>
    <row r="89" spans="1:9" x14ac:dyDescent="0.2">
      <c r="B89" s="21" t="s">
        <v>154</v>
      </c>
      <c r="C89" s="21"/>
      <c r="D89" s="21"/>
      <c r="E89" s="21"/>
      <c r="F89" s="93">
        <v>0.10062031120392581</v>
      </c>
      <c r="G89" s="22"/>
      <c r="H89" s="22"/>
      <c r="I89" s="23">
        <f>(I$19+I$30+I$42+I$56+I$60+I$67+I$83+I$36+I$86+I$85+I$87+I$88)*F89</f>
        <v>199755.88106318572</v>
      </c>
    </row>
    <row r="90" spans="1:9" x14ac:dyDescent="0.2">
      <c r="B90" s="21"/>
      <c r="C90" s="21"/>
      <c r="D90" s="21"/>
      <c r="E90" s="21"/>
      <c r="F90" s="22"/>
      <c r="G90" s="22"/>
      <c r="H90" s="22"/>
    </row>
    <row r="91" spans="1:9" x14ac:dyDescent="0.2">
      <c r="B91" s="21" t="s">
        <v>155</v>
      </c>
      <c r="C91" s="21"/>
      <c r="D91" s="21"/>
      <c r="E91" s="21"/>
      <c r="F91" s="22"/>
      <c r="G91" s="22"/>
      <c r="H91" s="22"/>
      <c r="I91" s="23">
        <f>I19+I30+I42+I56+I60+I67+I83+I36+SUM(I85:I90)</f>
        <v>2184999.9999999995</v>
      </c>
    </row>
    <row r="92" spans="1:9" x14ac:dyDescent="0.2">
      <c r="H92" s="2"/>
      <c r="I92" s="2"/>
    </row>
    <row r="93" spans="1:9" x14ac:dyDescent="0.2">
      <c r="A93" s="21" t="s">
        <v>79</v>
      </c>
      <c r="H93" s="2"/>
      <c r="I93" s="2"/>
    </row>
    <row r="94" spans="1:9" x14ac:dyDescent="0.2">
      <c r="H94" s="2"/>
      <c r="I94" s="2"/>
    </row>
    <row r="95" spans="1:9" x14ac:dyDescent="0.2">
      <c r="B95" s="15" t="s">
        <v>159</v>
      </c>
      <c r="C95" s="7"/>
      <c r="D95" s="7"/>
      <c r="E95" s="7"/>
      <c r="F95" s="8"/>
      <c r="G95" s="8"/>
      <c r="H95" s="8"/>
      <c r="I95" s="7"/>
    </row>
    <row r="96" spans="1:9" x14ac:dyDescent="0.2">
      <c r="B96" s="9" t="s">
        <v>80</v>
      </c>
      <c r="C96" s="10"/>
      <c r="D96" s="10"/>
      <c r="E96" s="11"/>
      <c r="F96" s="12">
        <v>1</v>
      </c>
      <c r="G96" s="5" t="s">
        <v>19</v>
      </c>
      <c r="H96" s="13">
        <v>125815</v>
      </c>
      <c r="I96" s="14">
        <f>H96*F96</f>
        <v>125815</v>
      </c>
    </row>
    <row r="97" spans="2:11" x14ac:dyDescent="0.2">
      <c r="B97" s="9" t="s">
        <v>81</v>
      </c>
      <c r="C97" s="10"/>
      <c r="D97" s="10"/>
      <c r="E97" s="11"/>
      <c r="F97" s="12">
        <v>1</v>
      </c>
      <c r="G97" s="5" t="s">
        <v>19</v>
      </c>
      <c r="H97" s="13">
        <v>30500</v>
      </c>
      <c r="I97" s="14">
        <f>H97*F97</f>
        <v>30500</v>
      </c>
    </row>
    <row r="98" spans="2:11" x14ac:dyDescent="0.2">
      <c r="B98" s="9" t="s">
        <v>17</v>
      </c>
      <c r="C98" s="10"/>
      <c r="D98" s="10"/>
      <c r="E98" s="11"/>
      <c r="F98" s="12">
        <v>1</v>
      </c>
      <c r="G98" s="5" t="s">
        <v>19</v>
      </c>
      <c r="H98" s="13">
        <v>12000</v>
      </c>
      <c r="I98" s="14">
        <f>H98*F98</f>
        <v>12000</v>
      </c>
    </row>
    <row r="99" spans="2:11" x14ac:dyDescent="0.2">
      <c r="B99" s="15" t="s">
        <v>160</v>
      </c>
      <c r="C99" s="15"/>
      <c r="D99" s="15"/>
      <c r="E99" s="15"/>
      <c r="F99" s="16"/>
      <c r="G99" s="16"/>
      <c r="H99" s="17"/>
      <c r="I99" s="18">
        <f>SUM(I96:I98)</f>
        <v>168315</v>
      </c>
    </row>
    <row r="100" spans="2:11" x14ac:dyDescent="0.2">
      <c r="B100" s="4"/>
      <c r="C100" s="4"/>
      <c r="D100" s="4"/>
      <c r="E100" s="4"/>
      <c r="F100" s="6"/>
      <c r="G100" s="6"/>
      <c r="H100" s="19"/>
      <c r="I100" s="20"/>
    </row>
    <row r="101" spans="2:11" x14ac:dyDescent="0.2">
      <c r="B101" s="21" t="s">
        <v>161</v>
      </c>
      <c r="C101" s="4"/>
      <c r="D101" s="4"/>
      <c r="E101" s="4"/>
      <c r="F101" s="6"/>
      <c r="G101" s="6"/>
      <c r="H101" s="19"/>
      <c r="I101" s="20"/>
    </row>
    <row r="102" spans="2:11" x14ac:dyDescent="0.2">
      <c r="B102" s="9" t="s">
        <v>16</v>
      </c>
      <c r="C102" s="10"/>
      <c r="D102" s="10"/>
      <c r="E102" s="11"/>
      <c r="F102" s="12">
        <v>1</v>
      </c>
      <c r="G102" s="5" t="s">
        <v>276</v>
      </c>
      <c r="H102" s="13">
        <v>3485</v>
      </c>
      <c r="I102" s="14">
        <f>'MATL - Meter Sta'!S5</f>
        <v>3485.3390936095984</v>
      </c>
    </row>
    <row r="103" spans="2:11" x14ac:dyDescent="0.2">
      <c r="B103" s="21" t="s">
        <v>162</v>
      </c>
      <c r="C103" s="21"/>
      <c r="D103" s="21"/>
      <c r="E103" s="21"/>
      <c r="F103" s="22"/>
      <c r="G103" s="22"/>
      <c r="H103" s="22"/>
      <c r="I103" s="23">
        <f>SUM(I102:I102)</f>
        <v>3485.3390936095984</v>
      </c>
      <c r="K103" s="2"/>
    </row>
    <row r="104" spans="2:11" x14ac:dyDescent="0.2">
      <c r="G104" s="2"/>
      <c r="H104" s="2"/>
    </row>
    <row r="105" spans="2:11" x14ac:dyDescent="0.2">
      <c r="B105" s="21" t="s">
        <v>44</v>
      </c>
      <c r="C105" s="4"/>
      <c r="D105" s="4"/>
      <c r="E105" s="4"/>
      <c r="F105" s="6"/>
      <c r="G105" s="6"/>
      <c r="H105" s="19"/>
      <c r="I105" s="20"/>
    </row>
    <row r="106" spans="2:11" x14ac:dyDescent="0.2">
      <c r="B106" s="9" t="s">
        <v>150</v>
      </c>
      <c r="C106" s="10"/>
      <c r="D106" s="10"/>
      <c r="E106" s="10"/>
      <c r="F106" s="94"/>
      <c r="G106" s="94"/>
      <c r="H106" s="95"/>
      <c r="I106" s="96">
        <f>'MATL - Meter Sta'!S4-'MATL - Meter Sta'!S5</f>
        <v>254775.5413770075</v>
      </c>
    </row>
    <row r="107" spans="2:11" x14ac:dyDescent="0.2">
      <c r="B107" s="27" t="s">
        <v>156</v>
      </c>
      <c r="C107" s="28"/>
      <c r="D107" s="28"/>
      <c r="E107" s="29"/>
      <c r="F107" s="97">
        <v>0.08</v>
      </c>
      <c r="G107" s="30"/>
      <c r="H107" s="31"/>
      <c r="I107" s="32">
        <f>F107*I106</f>
        <v>20382.0433101606</v>
      </c>
    </row>
    <row r="108" spans="2:11" x14ac:dyDescent="0.2">
      <c r="B108" s="27" t="s">
        <v>157</v>
      </c>
      <c r="C108" s="28"/>
      <c r="D108" s="28"/>
      <c r="E108" s="29"/>
      <c r="F108" s="97">
        <v>0.08</v>
      </c>
      <c r="G108" s="30"/>
      <c r="H108" s="31"/>
      <c r="I108" s="32">
        <f>F108*I106</f>
        <v>20382.0433101606</v>
      </c>
    </row>
    <row r="109" spans="2:11" x14ac:dyDescent="0.2">
      <c r="B109" s="21" t="s">
        <v>151</v>
      </c>
      <c r="C109" s="21"/>
      <c r="D109" s="21"/>
      <c r="E109" s="21"/>
      <c r="F109" s="22"/>
      <c r="G109" s="22"/>
      <c r="H109" s="22"/>
      <c r="I109" s="23">
        <f>SUM(I106:I108)</f>
        <v>295539.62799732864</v>
      </c>
    </row>
    <row r="110" spans="2:11" x14ac:dyDescent="0.2">
      <c r="B110" s="21"/>
      <c r="C110" s="21"/>
      <c r="D110" s="21"/>
      <c r="E110" s="21"/>
      <c r="F110" s="22"/>
      <c r="G110" s="22"/>
      <c r="H110" s="22"/>
      <c r="I110" s="23"/>
    </row>
    <row r="111" spans="2:11" x14ac:dyDescent="0.2">
      <c r="B111" s="21" t="s">
        <v>37</v>
      </c>
      <c r="C111" s="4"/>
      <c r="D111" s="4"/>
      <c r="E111" s="4"/>
      <c r="F111" s="4"/>
      <c r="G111" s="4"/>
      <c r="H111" s="4"/>
      <c r="I111" s="4"/>
    </row>
    <row r="112" spans="2:11" x14ac:dyDescent="0.2">
      <c r="B112" s="27" t="s">
        <v>45</v>
      </c>
      <c r="C112" s="28"/>
      <c r="D112" s="28"/>
      <c r="E112" s="29"/>
      <c r="F112" s="30">
        <v>1</v>
      </c>
      <c r="G112" s="30" t="s">
        <v>19</v>
      </c>
      <c r="H112" s="31">
        <v>3000</v>
      </c>
      <c r="I112" s="32">
        <f>H112*F112</f>
        <v>3000</v>
      </c>
    </row>
    <row r="113" spans="2:9" x14ac:dyDescent="0.2">
      <c r="B113" s="27" t="s">
        <v>61</v>
      </c>
      <c r="C113" s="28"/>
      <c r="D113" s="28"/>
      <c r="E113" s="29"/>
      <c r="F113" s="30">
        <v>2</v>
      </c>
      <c r="G113" s="30" t="s">
        <v>24</v>
      </c>
      <c r="H113" s="31">
        <v>500</v>
      </c>
      <c r="I113" s="32">
        <f>H113*F113</f>
        <v>1000</v>
      </c>
    </row>
    <row r="114" spans="2:9" x14ac:dyDescent="0.2">
      <c r="B114" s="21" t="s">
        <v>82</v>
      </c>
      <c r="C114" s="21"/>
      <c r="D114" s="21"/>
      <c r="E114" s="21"/>
      <c r="F114" s="21"/>
      <c r="G114" s="21"/>
      <c r="H114" s="23"/>
      <c r="I114" s="23">
        <f>SUM(I112:I113)</f>
        <v>4000</v>
      </c>
    </row>
    <row r="115" spans="2:9" x14ac:dyDescent="0.2">
      <c r="B115" s="21"/>
      <c r="C115" s="21"/>
      <c r="D115" s="21"/>
      <c r="E115" s="21"/>
      <c r="F115" s="21"/>
      <c r="G115" s="21"/>
      <c r="H115" s="23"/>
      <c r="I115" s="23"/>
    </row>
    <row r="116" spans="2:9" x14ac:dyDescent="0.2">
      <c r="B116" s="21" t="s">
        <v>22</v>
      </c>
      <c r="C116" s="4"/>
      <c r="D116" s="4"/>
      <c r="E116" s="4"/>
      <c r="F116" s="4"/>
      <c r="G116" s="4"/>
      <c r="H116" s="4"/>
      <c r="I116" s="4"/>
    </row>
    <row r="117" spans="2:9" x14ac:dyDescent="0.2">
      <c r="B117" s="9" t="s">
        <v>23</v>
      </c>
      <c r="C117" s="10"/>
      <c r="D117" s="10"/>
      <c r="E117" s="11"/>
      <c r="F117" s="5">
        <v>18</v>
      </c>
      <c r="G117" s="5" t="s">
        <v>24</v>
      </c>
      <c r="H117" s="13">
        <v>400</v>
      </c>
      <c r="I117" s="14">
        <f>H117*F117</f>
        <v>7200</v>
      </c>
    </row>
    <row r="118" spans="2:9" x14ac:dyDescent="0.2">
      <c r="B118" s="9" t="s">
        <v>25</v>
      </c>
      <c r="C118" s="10"/>
      <c r="D118" s="10"/>
      <c r="E118" s="11"/>
      <c r="F118" s="5">
        <v>7</v>
      </c>
      <c r="G118" s="5" t="s">
        <v>24</v>
      </c>
      <c r="H118" s="13">
        <v>500</v>
      </c>
      <c r="I118" s="14">
        <f t="shared" ref="I118:I127" si="2">H118*F118</f>
        <v>3500</v>
      </c>
    </row>
    <row r="119" spans="2:9" x14ac:dyDescent="0.2">
      <c r="B119" s="9" t="s">
        <v>26</v>
      </c>
      <c r="C119" s="10"/>
      <c r="D119" s="10"/>
      <c r="E119" s="11"/>
      <c r="F119" s="5">
        <v>13</v>
      </c>
      <c r="G119" s="5" t="s">
        <v>24</v>
      </c>
      <c r="H119" s="13">
        <v>200</v>
      </c>
      <c r="I119" s="14">
        <f t="shared" si="2"/>
        <v>2600</v>
      </c>
    </row>
    <row r="120" spans="2:9" x14ac:dyDescent="0.2">
      <c r="B120" s="9" t="s">
        <v>28</v>
      </c>
      <c r="C120" s="10"/>
      <c r="D120" s="10"/>
      <c r="E120" s="11"/>
      <c r="F120" s="5">
        <v>14</v>
      </c>
      <c r="G120" s="5" t="s">
        <v>24</v>
      </c>
      <c r="H120" s="13">
        <v>300</v>
      </c>
      <c r="I120" s="14">
        <f t="shared" si="2"/>
        <v>4200</v>
      </c>
    </row>
    <row r="121" spans="2:9" x14ac:dyDescent="0.2">
      <c r="B121" s="9" t="s">
        <v>29</v>
      </c>
      <c r="C121" s="10"/>
      <c r="D121" s="10"/>
      <c r="E121" s="11"/>
      <c r="F121" s="5">
        <v>0</v>
      </c>
      <c r="G121" s="5" t="s">
        <v>24</v>
      </c>
      <c r="H121" s="13">
        <v>300</v>
      </c>
      <c r="I121" s="14">
        <f t="shared" si="2"/>
        <v>0</v>
      </c>
    </row>
    <row r="122" spans="2:9" x14ac:dyDescent="0.2">
      <c r="B122" s="9" t="s">
        <v>30</v>
      </c>
      <c r="C122" s="10"/>
      <c r="D122" s="10"/>
      <c r="E122" s="11"/>
      <c r="F122" s="5">
        <v>13</v>
      </c>
      <c r="G122" s="5" t="s">
        <v>24</v>
      </c>
      <c r="H122" s="13">
        <v>350</v>
      </c>
      <c r="I122" s="14">
        <f t="shared" si="2"/>
        <v>4550</v>
      </c>
    </row>
    <row r="123" spans="2:9" x14ac:dyDescent="0.2">
      <c r="B123" s="9" t="s">
        <v>31</v>
      </c>
      <c r="C123" s="10"/>
      <c r="D123" s="10"/>
      <c r="E123" s="11"/>
      <c r="F123" s="5">
        <v>0</v>
      </c>
      <c r="G123" s="5" t="s">
        <v>24</v>
      </c>
      <c r="H123" s="13"/>
      <c r="I123" s="14">
        <f t="shared" si="2"/>
        <v>0</v>
      </c>
    </row>
    <row r="124" spans="2:9" x14ac:dyDescent="0.2">
      <c r="B124" s="9" t="s">
        <v>32</v>
      </c>
      <c r="C124" s="10"/>
      <c r="D124" s="10"/>
      <c r="E124" s="11"/>
      <c r="F124" s="5">
        <v>16</v>
      </c>
      <c r="G124" s="5" t="s">
        <v>24</v>
      </c>
      <c r="H124" s="13">
        <v>40</v>
      </c>
      <c r="I124" s="14">
        <f t="shared" si="2"/>
        <v>640</v>
      </c>
    </row>
    <row r="125" spans="2:9" x14ac:dyDescent="0.2">
      <c r="B125" s="9" t="s">
        <v>33</v>
      </c>
      <c r="C125" s="10"/>
      <c r="D125" s="10"/>
      <c r="E125" s="11"/>
      <c r="F125" s="5">
        <v>11</v>
      </c>
      <c r="G125" s="5" t="s">
        <v>289</v>
      </c>
      <c r="H125" s="13">
        <v>420</v>
      </c>
      <c r="I125" s="14">
        <f t="shared" si="2"/>
        <v>4620</v>
      </c>
    </row>
    <row r="126" spans="2:9" x14ac:dyDescent="0.2">
      <c r="B126" s="9" t="s">
        <v>34</v>
      </c>
      <c r="C126" s="10"/>
      <c r="D126" s="10"/>
      <c r="E126" s="11"/>
      <c r="F126" s="5">
        <v>0</v>
      </c>
      <c r="G126" s="5" t="s">
        <v>24</v>
      </c>
      <c r="H126" s="13">
        <v>400</v>
      </c>
      <c r="I126" s="14">
        <f t="shared" si="2"/>
        <v>0</v>
      </c>
    </row>
    <row r="127" spans="2:9" x14ac:dyDescent="0.2">
      <c r="B127" s="9" t="s">
        <v>35</v>
      </c>
      <c r="C127" s="10"/>
      <c r="D127" s="10"/>
      <c r="E127" s="11"/>
      <c r="F127" s="5">
        <v>1</v>
      </c>
      <c r="G127" s="5" t="s">
        <v>36</v>
      </c>
      <c r="H127" s="13">
        <v>8300</v>
      </c>
      <c r="I127" s="14">
        <f t="shared" si="2"/>
        <v>8300</v>
      </c>
    </row>
    <row r="128" spans="2:9" x14ac:dyDescent="0.2">
      <c r="B128" s="21" t="s">
        <v>27</v>
      </c>
      <c r="C128" s="21"/>
      <c r="D128" s="21"/>
      <c r="E128" s="21"/>
      <c r="F128" s="21"/>
      <c r="G128" s="21"/>
      <c r="H128" s="23"/>
      <c r="I128" s="23">
        <f>SUM(I117:I127)</f>
        <v>35610</v>
      </c>
    </row>
    <row r="129" spans="2:9" x14ac:dyDescent="0.2">
      <c r="B129" s="4"/>
      <c r="C129" s="4"/>
      <c r="D129" s="4"/>
      <c r="E129" s="4"/>
      <c r="F129" s="4"/>
      <c r="G129" s="4"/>
      <c r="H129" s="20"/>
      <c r="I129" s="20"/>
    </row>
    <row r="130" spans="2:9" x14ac:dyDescent="0.2">
      <c r="B130" s="21" t="s">
        <v>38</v>
      </c>
      <c r="C130" s="4"/>
      <c r="D130" s="4"/>
      <c r="E130" s="4"/>
      <c r="F130" s="4"/>
      <c r="G130" s="4"/>
      <c r="H130" s="4"/>
      <c r="I130" s="4"/>
    </row>
    <row r="131" spans="2:9" x14ac:dyDescent="0.2">
      <c r="B131" s="9" t="s">
        <v>39</v>
      </c>
      <c r="C131" s="10"/>
      <c r="D131" s="10"/>
      <c r="E131" s="11"/>
      <c r="F131" s="5">
        <v>5</v>
      </c>
      <c r="G131" s="5" t="s">
        <v>24</v>
      </c>
      <c r="H131" s="13">
        <v>380</v>
      </c>
      <c r="I131" s="14">
        <f>H131*F131</f>
        <v>1900</v>
      </c>
    </row>
    <row r="132" spans="2:9" x14ac:dyDescent="0.2">
      <c r="B132" s="21" t="s">
        <v>163</v>
      </c>
      <c r="C132" s="21"/>
      <c r="D132" s="21"/>
      <c r="E132" s="21"/>
      <c r="F132" s="21"/>
      <c r="G132" s="21"/>
      <c r="H132" s="23"/>
      <c r="I132" s="23">
        <f>SUM(I131:I131)</f>
        <v>1900</v>
      </c>
    </row>
    <row r="133" spans="2:9" x14ac:dyDescent="0.2">
      <c r="B133" s="4"/>
      <c r="C133" s="4"/>
      <c r="D133" s="4"/>
      <c r="E133" s="4"/>
      <c r="F133" s="4"/>
      <c r="G133" s="4"/>
      <c r="H133" s="20"/>
      <c r="I133" s="20"/>
    </row>
    <row r="134" spans="2:9" x14ac:dyDescent="0.2">
      <c r="B134" s="21" t="s">
        <v>40</v>
      </c>
      <c r="C134" s="4"/>
      <c r="D134" s="4"/>
      <c r="E134" s="4"/>
      <c r="F134" s="4"/>
      <c r="G134" s="4"/>
      <c r="H134" s="4"/>
      <c r="I134" s="4"/>
    </row>
    <row r="135" spans="2:9" x14ac:dyDescent="0.2">
      <c r="B135" s="9" t="s">
        <v>41</v>
      </c>
      <c r="C135" s="10"/>
      <c r="D135" s="10"/>
      <c r="E135" s="11"/>
      <c r="F135" s="5">
        <v>6</v>
      </c>
      <c r="G135" s="5" t="s">
        <v>24</v>
      </c>
      <c r="H135" s="13">
        <v>504</v>
      </c>
      <c r="I135" s="14">
        <f>H135*F135</f>
        <v>3024</v>
      </c>
    </row>
    <row r="136" spans="2:9" x14ac:dyDescent="0.2">
      <c r="B136" s="9" t="s">
        <v>3</v>
      </c>
      <c r="C136" s="10"/>
      <c r="D136" s="10"/>
      <c r="E136" s="11"/>
      <c r="F136" s="5">
        <v>24</v>
      </c>
      <c r="G136" s="5" t="s">
        <v>24</v>
      </c>
      <c r="H136" s="13">
        <v>448</v>
      </c>
      <c r="I136" s="14">
        <f>H136*F136</f>
        <v>10752</v>
      </c>
    </row>
    <row r="137" spans="2:9" x14ac:dyDescent="0.2">
      <c r="B137" s="9" t="s">
        <v>42</v>
      </c>
      <c r="C137" s="10"/>
      <c r="D137" s="10"/>
      <c r="E137" s="11"/>
      <c r="F137" s="5">
        <v>1</v>
      </c>
      <c r="G137" s="5" t="s">
        <v>36</v>
      </c>
      <c r="H137" s="13">
        <v>3480</v>
      </c>
      <c r="I137" s="14">
        <f>H137*F137</f>
        <v>3480</v>
      </c>
    </row>
    <row r="138" spans="2:9" x14ac:dyDescent="0.2">
      <c r="B138" s="9" t="s">
        <v>46</v>
      </c>
      <c r="C138" s="10"/>
      <c r="D138" s="10"/>
      <c r="E138" s="11"/>
      <c r="F138" s="5">
        <v>45</v>
      </c>
      <c r="G138" s="5" t="s">
        <v>24</v>
      </c>
      <c r="H138" s="13">
        <v>380</v>
      </c>
      <c r="I138" s="14">
        <f>H138*F138</f>
        <v>17100</v>
      </c>
    </row>
    <row r="139" spans="2:9" x14ac:dyDescent="0.2">
      <c r="B139" s="21" t="s">
        <v>275</v>
      </c>
      <c r="C139" s="21"/>
      <c r="D139" s="21"/>
      <c r="E139" s="21"/>
      <c r="F139" s="21"/>
      <c r="G139" s="21"/>
      <c r="H139" s="23"/>
      <c r="I139" s="23">
        <f>SUM(I135:I138)</f>
        <v>34356</v>
      </c>
    </row>
    <row r="140" spans="2:9" x14ac:dyDescent="0.2">
      <c r="B140" s="4"/>
      <c r="C140" s="4"/>
      <c r="D140" s="4"/>
      <c r="E140" s="4"/>
      <c r="F140" s="4"/>
      <c r="G140" s="4"/>
      <c r="H140" s="20"/>
      <c r="I140" s="20"/>
    </row>
    <row r="141" spans="2:9" x14ac:dyDescent="0.2">
      <c r="B141" s="21" t="s">
        <v>43</v>
      </c>
      <c r="C141" s="4"/>
      <c r="D141" s="4"/>
      <c r="E141" s="4"/>
      <c r="F141" s="6"/>
      <c r="G141" s="6"/>
      <c r="H141" s="19"/>
      <c r="I141" s="20"/>
    </row>
    <row r="142" spans="2:9" x14ac:dyDescent="0.2">
      <c r="B142" s="9" t="s">
        <v>164</v>
      </c>
      <c r="C142" s="10"/>
      <c r="D142" s="10"/>
      <c r="E142" s="11"/>
      <c r="F142" s="5">
        <v>5</v>
      </c>
      <c r="G142" s="5" t="s">
        <v>24</v>
      </c>
      <c r="H142" s="13">
        <v>400</v>
      </c>
      <c r="I142" s="14">
        <f>F142*H142</f>
        <v>2000</v>
      </c>
    </row>
    <row r="143" spans="2:9" x14ac:dyDescent="0.2">
      <c r="B143" s="9" t="s">
        <v>165</v>
      </c>
      <c r="C143" s="10"/>
      <c r="D143" s="10"/>
      <c r="E143" s="11"/>
      <c r="F143" s="5">
        <v>1</v>
      </c>
      <c r="G143" s="5" t="s">
        <v>19</v>
      </c>
      <c r="H143" s="13">
        <v>1200</v>
      </c>
      <c r="I143" s="14">
        <f>F143*H143</f>
        <v>1200</v>
      </c>
    </row>
    <row r="144" spans="2:9" x14ac:dyDescent="0.2">
      <c r="B144" s="21" t="s">
        <v>152</v>
      </c>
      <c r="C144" s="21"/>
      <c r="D144" s="21"/>
      <c r="E144" s="21"/>
      <c r="F144" s="22"/>
      <c r="G144" s="22"/>
      <c r="H144" s="22"/>
      <c r="I144" s="23">
        <f>SUM(I142:I143)</f>
        <v>3200</v>
      </c>
    </row>
    <row r="145" spans="1:10" x14ac:dyDescent="0.2">
      <c r="B145" s="4"/>
      <c r="C145" s="4"/>
      <c r="D145" s="4"/>
      <c r="E145" s="4"/>
      <c r="F145" s="4"/>
      <c r="G145" s="4"/>
      <c r="H145" s="20"/>
      <c r="I145" s="20"/>
    </row>
    <row r="146" spans="1:10" x14ac:dyDescent="0.2">
      <c r="G146" s="2"/>
      <c r="H146" s="2"/>
    </row>
    <row r="147" spans="1:10" x14ac:dyDescent="0.2">
      <c r="B147" s="21" t="s">
        <v>47</v>
      </c>
      <c r="C147" s="21"/>
      <c r="D147" s="21"/>
      <c r="E147" s="21"/>
      <c r="F147" s="6">
        <v>20</v>
      </c>
      <c r="G147" s="6" t="s">
        <v>51</v>
      </c>
      <c r="H147" s="33">
        <v>5.2</v>
      </c>
      <c r="I147" s="23">
        <f>F147*H147</f>
        <v>104</v>
      </c>
    </row>
    <row r="148" spans="1:10" x14ac:dyDescent="0.2">
      <c r="B148" s="21" t="s">
        <v>48</v>
      </c>
      <c r="C148" s="21"/>
      <c r="D148" s="21"/>
      <c r="E148" s="21"/>
      <c r="F148" s="93">
        <v>0.02</v>
      </c>
      <c r="H148" s="22"/>
      <c r="I148" s="23">
        <f>(I$99+I$103+I$114+I$128+I$132+I$139+I$144+I$109+I$147)*F148</f>
        <v>10930.199341818765</v>
      </c>
    </row>
    <row r="149" spans="1:10" x14ac:dyDescent="0.2">
      <c r="B149" s="21" t="s">
        <v>50</v>
      </c>
      <c r="C149" s="21"/>
      <c r="D149" s="21"/>
      <c r="E149" s="21"/>
      <c r="F149" s="93">
        <v>0.2</v>
      </c>
      <c r="G149" s="22"/>
      <c r="H149" s="22"/>
      <c r="I149" s="23">
        <f>(I$99+I$103+I$114+I$128+I$132+I$139+I$144+I$109+I$147+I$148)*F149</f>
        <v>111488.03328655142</v>
      </c>
    </row>
    <row r="150" spans="1:10" x14ac:dyDescent="0.2">
      <c r="B150" s="21" t="s">
        <v>49</v>
      </c>
      <c r="C150" s="21"/>
      <c r="D150" s="21"/>
      <c r="E150" s="21"/>
      <c r="F150" s="93">
        <v>0.02</v>
      </c>
      <c r="G150" s="22"/>
      <c r="H150" s="22"/>
      <c r="I150" s="23">
        <f>(I$99+I$103+I$114+I$128+I$132+I$139+I$144+I$109+I$147+I$148+I$149)*F150</f>
        <v>13378.563994386168</v>
      </c>
    </row>
    <row r="151" spans="1:10" x14ac:dyDescent="0.2">
      <c r="B151" s="21" t="s">
        <v>154</v>
      </c>
      <c r="C151" s="21"/>
      <c r="D151" s="21"/>
      <c r="E151" s="21"/>
      <c r="F151" s="93">
        <v>9.9213001013547103E-2</v>
      </c>
      <c r="G151" s="22"/>
      <c r="H151" s="22"/>
      <c r="I151" s="23">
        <f>(I$99+I$103+I$114+I$128+I$132+I$139+I$144+I$109+I$147+I$148+I$149+I$150)*F151</f>
        <v>67693.701639876817</v>
      </c>
    </row>
    <row r="152" spans="1:10" x14ac:dyDescent="0.2">
      <c r="B152" s="21"/>
      <c r="C152" s="21"/>
      <c r="D152" s="21"/>
      <c r="E152" s="21"/>
      <c r="F152" s="22"/>
      <c r="G152" s="22"/>
      <c r="H152" s="22"/>
    </row>
    <row r="153" spans="1:10" x14ac:dyDescent="0.2">
      <c r="B153" s="21" t="s">
        <v>155</v>
      </c>
      <c r="C153" s="21"/>
      <c r="D153" s="21"/>
      <c r="E153" s="21"/>
      <c r="F153" s="22"/>
      <c r="G153" s="22"/>
      <c r="H153" s="22"/>
      <c r="I153" s="23">
        <f>I99+I103+I109+I114+I128+I132+I139+I144+SUM(I147:I152)</f>
        <v>750000.46535357134</v>
      </c>
    </row>
    <row r="154" spans="1:10" x14ac:dyDescent="0.2">
      <c r="A154" s="100"/>
      <c r="B154" s="100"/>
      <c r="C154" s="100"/>
      <c r="D154" s="100"/>
      <c r="E154" s="100"/>
      <c r="F154" s="100"/>
      <c r="G154" s="101"/>
      <c r="H154" s="101"/>
      <c r="I154" s="100"/>
      <c r="J154" s="100"/>
    </row>
    <row r="155" spans="1:10" x14ac:dyDescent="0.2">
      <c r="G155" s="2"/>
      <c r="H155" s="2"/>
    </row>
    <row r="156" spans="1:10" x14ac:dyDescent="0.2">
      <c r="B156" s="3" t="s">
        <v>166</v>
      </c>
      <c r="C156" s="3"/>
      <c r="D156" s="3"/>
      <c r="E156" s="3"/>
      <c r="F156" s="3"/>
      <c r="G156" s="98"/>
      <c r="H156" s="98"/>
      <c r="I156" s="98">
        <f>I153</f>
        <v>750000.46535357134</v>
      </c>
    </row>
    <row r="157" spans="1:10" x14ac:dyDescent="0.2">
      <c r="B157" s="3"/>
      <c r="C157" s="3"/>
      <c r="D157" s="3"/>
      <c r="E157" s="3"/>
      <c r="F157" s="3"/>
      <c r="G157" s="98"/>
      <c r="H157" s="98"/>
      <c r="I157" s="3"/>
    </row>
    <row r="158" spans="1:10" x14ac:dyDescent="0.2">
      <c r="B158" s="3" t="s">
        <v>167</v>
      </c>
      <c r="C158" s="3"/>
      <c r="D158" s="3"/>
      <c r="E158" s="3"/>
      <c r="F158" s="3"/>
      <c r="G158" s="98"/>
      <c r="H158" s="98"/>
      <c r="I158" s="99">
        <f>I91</f>
        <v>2184999.9999999995</v>
      </c>
    </row>
    <row r="159" spans="1:10" x14ac:dyDescent="0.2">
      <c r="G159" s="2"/>
      <c r="H159" s="2"/>
    </row>
    <row r="160" spans="1:10" x14ac:dyDescent="0.2">
      <c r="B160" s="3" t="s">
        <v>168</v>
      </c>
      <c r="G160" s="2"/>
      <c r="H160" s="2"/>
      <c r="I160" s="98">
        <f>SUM(I156:I158)</f>
        <v>2935000.4653535709</v>
      </c>
    </row>
    <row r="161" spans="7:8" x14ac:dyDescent="0.2">
      <c r="G161" s="2"/>
      <c r="H161" s="2"/>
    </row>
    <row r="162" spans="7:8" x14ac:dyDescent="0.2">
      <c r="G162" s="2"/>
      <c r="H162" s="2"/>
    </row>
    <row r="163" spans="7:8" x14ac:dyDescent="0.2">
      <c r="G163" s="2"/>
      <c r="H163" s="2"/>
    </row>
    <row r="164" spans="7:8" x14ac:dyDescent="0.2">
      <c r="G164" s="2"/>
      <c r="H164" s="2"/>
    </row>
    <row r="165" spans="7:8" x14ac:dyDescent="0.2">
      <c r="G165" s="2"/>
      <c r="H165" s="2"/>
    </row>
    <row r="166" spans="7:8" x14ac:dyDescent="0.2">
      <c r="G166" s="2"/>
      <c r="H166" s="2"/>
    </row>
    <row r="167" spans="7:8" x14ac:dyDescent="0.2">
      <c r="G167" s="2"/>
      <c r="H167" s="2"/>
    </row>
    <row r="168" spans="7:8" x14ac:dyDescent="0.2">
      <c r="G168" s="2"/>
      <c r="H168" s="2"/>
    </row>
    <row r="169" spans="7:8" x14ac:dyDescent="0.2">
      <c r="G169" s="2"/>
      <c r="H169" s="2"/>
    </row>
    <row r="170" spans="7:8" x14ac:dyDescent="0.2">
      <c r="G170" s="2"/>
      <c r="H170" s="2"/>
    </row>
    <row r="171" spans="7:8" x14ac:dyDescent="0.2">
      <c r="G171" s="2"/>
      <c r="H171" s="2"/>
    </row>
    <row r="172" spans="7:8" x14ac:dyDescent="0.2">
      <c r="G172" s="2"/>
      <c r="H172" s="2"/>
    </row>
    <row r="173" spans="7:8" x14ac:dyDescent="0.2">
      <c r="G173" s="2"/>
      <c r="H173" s="2"/>
    </row>
    <row r="174" spans="7:8" x14ac:dyDescent="0.2">
      <c r="G174" s="2"/>
      <c r="H174" s="2"/>
    </row>
    <row r="175" spans="7:8" x14ac:dyDescent="0.2">
      <c r="G175" s="2"/>
      <c r="H175" s="2"/>
    </row>
    <row r="176" spans="7:8" x14ac:dyDescent="0.2">
      <c r="G176" s="2"/>
      <c r="H176" s="2"/>
    </row>
    <row r="177" spans="7:8" x14ac:dyDescent="0.2">
      <c r="G177" s="2"/>
      <c r="H177" s="2"/>
    </row>
    <row r="178" spans="7:8" x14ac:dyDescent="0.2">
      <c r="G178" s="2"/>
      <c r="H178" s="2"/>
    </row>
    <row r="179" spans="7:8" x14ac:dyDescent="0.2">
      <c r="G179" s="2"/>
      <c r="H179" s="2"/>
    </row>
    <row r="180" spans="7:8" x14ac:dyDescent="0.2">
      <c r="G180" s="2"/>
      <c r="H180" s="2"/>
    </row>
    <row r="181" spans="7:8" x14ac:dyDescent="0.2">
      <c r="G181" s="2"/>
      <c r="H181" s="2"/>
    </row>
    <row r="182" spans="7:8" x14ac:dyDescent="0.2">
      <c r="G182" s="2"/>
      <c r="H182" s="2"/>
    </row>
    <row r="183" spans="7:8" x14ac:dyDescent="0.2">
      <c r="G183" s="2"/>
      <c r="H183" s="2"/>
    </row>
    <row r="184" spans="7:8" x14ac:dyDescent="0.2">
      <c r="G184" s="2"/>
      <c r="H184" s="2"/>
    </row>
    <row r="185" spans="7:8" x14ac:dyDescent="0.2">
      <c r="G185" s="2"/>
      <c r="H185" s="2"/>
    </row>
    <row r="186" spans="7:8" x14ac:dyDescent="0.2">
      <c r="G186" s="2"/>
      <c r="H186" s="2"/>
    </row>
    <row r="187" spans="7:8" x14ac:dyDescent="0.2">
      <c r="G187" s="2"/>
      <c r="H187" s="2"/>
    </row>
    <row r="188" spans="7:8" x14ac:dyDescent="0.2">
      <c r="G188" s="2"/>
      <c r="H188" s="2"/>
    </row>
    <row r="189" spans="7:8" x14ac:dyDescent="0.2">
      <c r="G189" s="2"/>
      <c r="H189" s="2"/>
    </row>
    <row r="190" spans="7:8" x14ac:dyDescent="0.2">
      <c r="G190" s="2"/>
      <c r="H190" s="2"/>
    </row>
    <row r="191" spans="7:8" x14ac:dyDescent="0.2">
      <c r="G191" s="2"/>
      <c r="H191" s="2"/>
    </row>
    <row r="192" spans="7:8" x14ac:dyDescent="0.2">
      <c r="G192" s="2"/>
      <c r="H192" s="2"/>
    </row>
    <row r="193" spans="7:8" x14ac:dyDescent="0.2">
      <c r="G193" s="2"/>
      <c r="H193" s="2"/>
    </row>
    <row r="194" spans="7:8" x14ac:dyDescent="0.2">
      <c r="G194" s="2"/>
      <c r="H194" s="2"/>
    </row>
    <row r="195" spans="7:8" x14ac:dyDescent="0.2">
      <c r="G195" s="2"/>
      <c r="H195" s="2"/>
    </row>
    <row r="196" spans="7:8" x14ac:dyDescent="0.2">
      <c r="G196" s="2"/>
      <c r="H196" s="2"/>
    </row>
    <row r="197" spans="7:8" x14ac:dyDescent="0.2">
      <c r="G197" s="2"/>
      <c r="H197" s="2"/>
    </row>
    <row r="198" spans="7:8" x14ac:dyDescent="0.2">
      <c r="G198" s="2"/>
      <c r="H198" s="2"/>
    </row>
    <row r="199" spans="7:8" x14ac:dyDescent="0.2">
      <c r="G199" s="2"/>
      <c r="H199" s="2"/>
    </row>
    <row r="200" spans="7:8" x14ac:dyDescent="0.2">
      <c r="G200" s="2"/>
      <c r="H200" s="2"/>
    </row>
    <row r="201" spans="7:8" x14ac:dyDescent="0.2">
      <c r="G201" s="2"/>
      <c r="H201" s="2"/>
    </row>
    <row r="202" spans="7:8" x14ac:dyDescent="0.2">
      <c r="G202" s="2"/>
      <c r="H202" s="2"/>
    </row>
    <row r="203" spans="7:8" x14ac:dyDescent="0.2">
      <c r="G203" s="2"/>
      <c r="H203" s="2"/>
    </row>
    <row r="204" spans="7:8" x14ac:dyDescent="0.2">
      <c r="G204" s="2"/>
      <c r="H204" s="2"/>
    </row>
    <row r="205" spans="7:8" x14ac:dyDescent="0.2">
      <c r="G205" s="2"/>
      <c r="H205" s="2"/>
    </row>
    <row r="206" spans="7:8" x14ac:dyDescent="0.2">
      <c r="G206" s="2"/>
      <c r="H206" s="2"/>
    </row>
    <row r="207" spans="7:8" x14ac:dyDescent="0.2">
      <c r="G207" s="2"/>
      <c r="H207" s="2"/>
    </row>
    <row r="208" spans="7:8" x14ac:dyDescent="0.2">
      <c r="G208" s="2"/>
      <c r="H208" s="2"/>
    </row>
    <row r="209" spans="7:8" x14ac:dyDescent="0.2">
      <c r="G209" s="2"/>
      <c r="H209" s="2"/>
    </row>
    <row r="210" spans="7:8" x14ac:dyDescent="0.2">
      <c r="G210" s="2"/>
      <c r="H210" s="2"/>
    </row>
    <row r="211" spans="7:8" x14ac:dyDescent="0.2">
      <c r="G211" s="2"/>
      <c r="H211" s="2"/>
    </row>
    <row r="212" spans="7:8" x14ac:dyDescent="0.2">
      <c r="G212" s="2"/>
      <c r="H212" s="2"/>
    </row>
    <row r="213" spans="7:8" x14ac:dyDescent="0.2">
      <c r="G213" s="2"/>
      <c r="H213" s="2"/>
    </row>
    <row r="214" spans="7:8" x14ac:dyDescent="0.2">
      <c r="G214" s="2"/>
      <c r="H214" s="2"/>
    </row>
    <row r="215" spans="7:8" x14ac:dyDescent="0.2">
      <c r="G215" s="2"/>
      <c r="H215" s="2"/>
    </row>
    <row r="216" spans="7:8" x14ac:dyDescent="0.2">
      <c r="G216" s="2"/>
      <c r="H216" s="2"/>
    </row>
    <row r="217" spans="7:8" x14ac:dyDescent="0.2">
      <c r="G217" s="2"/>
      <c r="H217" s="2"/>
    </row>
    <row r="218" spans="7:8" x14ac:dyDescent="0.2">
      <c r="G218" s="2"/>
      <c r="H218" s="2"/>
    </row>
    <row r="219" spans="7:8" x14ac:dyDescent="0.2">
      <c r="G219" s="2"/>
      <c r="H219" s="2"/>
    </row>
    <row r="220" spans="7:8" x14ac:dyDescent="0.2">
      <c r="G220" s="2"/>
      <c r="H220" s="2"/>
    </row>
    <row r="221" spans="7:8" x14ac:dyDescent="0.2">
      <c r="G221" s="2"/>
      <c r="H221" s="2"/>
    </row>
    <row r="222" spans="7:8" x14ac:dyDescent="0.2">
      <c r="G222" s="2"/>
      <c r="H222" s="2"/>
    </row>
    <row r="223" spans="7:8" x14ac:dyDescent="0.2">
      <c r="G223" s="2"/>
      <c r="H223" s="2"/>
    </row>
    <row r="224" spans="7:8" x14ac:dyDescent="0.2">
      <c r="G224" s="2"/>
      <c r="H224" s="2"/>
    </row>
    <row r="225" spans="7:8" x14ac:dyDescent="0.2">
      <c r="G225" s="2"/>
      <c r="H225" s="2"/>
    </row>
    <row r="226" spans="7:8" x14ac:dyDescent="0.2">
      <c r="G226" s="2"/>
      <c r="H226" s="2"/>
    </row>
    <row r="227" spans="7:8" x14ac:dyDescent="0.2">
      <c r="G227" s="2"/>
      <c r="H227" s="2"/>
    </row>
    <row r="228" spans="7:8" x14ac:dyDescent="0.2">
      <c r="G228" s="2"/>
      <c r="H228" s="2"/>
    </row>
    <row r="229" spans="7:8" x14ac:dyDescent="0.2">
      <c r="G229" s="2"/>
      <c r="H229" s="2"/>
    </row>
    <row r="230" spans="7:8" x14ac:dyDescent="0.2">
      <c r="G230" s="2"/>
      <c r="H230" s="2"/>
    </row>
    <row r="231" spans="7:8" x14ac:dyDescent="0.2">
      <c r="G231" s="2"/>
      <c r="H231" s="2"/>
    </row>
    <row r="232" spans="7:8" x14ac:dyDescent="0.2">
      <c r="G232" s="2"/>
      <c r="H232" s="2"/>
    </row>
    <row r="233" spans="7:8" x14ac:dyDescent="0.2">
      <c r="G233" s="2"/>
      <c r="H233" s="2"/>
    </row>
    <row r="234" spans="7:8" x14ac:dyDescent="0.2">
      <c r="G234" s="2"/>
      <c r="H234" s="2"/>
    </row>
    <row r="235" spans="7:8" x14ac:dyDescent="0.2">
      <c r="G235" s="2"/>
      <c r="H235" s="2"/>
    </row>
    <row r="236" spans="7:8" x14ac:dyDescent="0.2">
      <c r="G236" s="2"/>
      <c r="H236" s="2"/>
    </row>
    <row r="237" spans="7:8" x14ac:dyDescent="0.2">
      <c r="G237" s="2"/>
      <c r="H237" s="2"/>
    </row>
    <row r="238" spans="7:8" x14ac:dyDescent="0.2">
      <c r="G238" s="2"/>
      <c r="H238" s="2"/>
    </row>
    <row r="239" spans="7:8" x14ac:dyDescent="0.2">
      <c r="G239" s="2"/>
      <c r="H239" s="2"/>
    </row>
    <row r="240" spans="7:8" x14ac:dyDescent="0.2">
      <c r="G240" s="2"/>
      <c r="H240" s="2"/>
    </row>
    <row r="241" spans="7:8" x14ac:dyDescent="0.2">
      <c r="G241" s="2"/>
      <c r="H241" s="2"/>
    </row>
    <row r="242" spans="7:8" x14ac:dyDescent="0.2">
      <c r="G242" s="2"/>
      <c r="H242" s="2"/>
    </row>
    <row r="243" spans="7:8" x14ac:dyDescent="0.2">
      <c r="G243" s="2"/>
      <c r="H243" s="2"/>
    </row>
    <row r="244" spans="7:8" x14ac:dyDescent="0.2">
      <c r="G244" s="2"/>
      <c r="H244" s="2"/>
    </row>
    <row r="245" spans="7:8" x14ac:dyDescent="0.2">
      <c r="G245" s="2"/>
      <c r="H245" s="2"/>
    </row>
    <row r="246" spans="7:8" x14ac:dyDescent="0.2">
      <c r="G246" s="2"/>
      <c r="H246" s="2"/>
    </row>
    <row r="247" spans="7:8" x14ac:dyDescent="0.2">
      <c r="G247" s="2"/>
      <c r="H247" s="2"/>
    </row>
    <row r="248" spans="7:8" x14ac:dyDescent="0.2">
      <c r="G248" s="2"/>
      <c r="H248" s="2"/>
    </row>
    <row r="249" spans="7:8" x14ac:dyDescent="0.2">
      <c r="G249" s="2"/>
      <c r="H249" s="2"/>
    </row>
    <row r="250" spans="7:8" x14ac:dyDescent="0.2">
      <c r="G250" s="2"/>
      <c r="H250" s="2"/>
    </row>
    <row r="251" spans="7:8" x14ac:dyDescent="0.2">
      <c r="G251" s="2"/>
      <c r="H251" s="2"/>
    </row>
    <row r="252" spans="7:8" x14ac:dyDescent="0.2">
      <c r="G252" s="2"/>
      <c r="H252" s="2"/>
    </row>
    <row r="253" spans="7:8" x14ac:dyDescent="0.2">
      <c r="G253" s="2"/>
      <c r="H253" s="2"/>
    </row>
    <row r="254" spans="7:8" x14ac:dyDescent="0.2">
      <c r="G254" s="2"/>
      <c r="H254" s="2"/>
    </row>
    <row r="255" spans="7:8" x14ac:dyDescent="0.2">
      <c r="G255" s="2"/>
      <c r="H255" s="2"/>
    </row>
    <row r="256" spans="7:8" x14ac:dyDescent="0.2">
      <c r="G256" s="2"/>
      <c r="H256" s="2"/>
    </row>
    <row r="257" spans="7:8" x14ac:dyDescent="0.2">
      <c r="G257" s="2"/>
      <c r="H257" s="2"/>
    </row>
    <row r="258" spans="7:8" x14ac:dyDescent="0.2">
      <c r="G258" s="2"/>
      <c r="H258" s="2"/>
    </row>
    <row r="259" spans="7:8" x14ac:dyDescent="0.2">
      <c r="G259" s="2"/>
      <c r="H259" s="2"/>
    </row>
    <row r="260" spans="7:8" x14ac:dyDescent="0.2">
      <c r="G260" s="2"/>
      <c r="H260" s="2"/>
    </row>
    <row r="261" spans="7:8" x14ac:dyDescent="0.2">
      <c r="G261" s="2"/>
      <c r="H261" s="2"/>
    </row>
    <row r="262" spans="7:8" x14ac:dyDescent="0.2">
      <c r="G262" s="2"/>
      <c r="H262" s="2"/>
    </row>
    <row r="263" spans="7:8" x14ac:dyDescent="0.2">
      <c r="G263" s="2"/>
      <c r="H263" s="2"/>
    </row>
    <row r="264" spans="7:8" x14ac:dyDescent="0.2">
      <c r="G264" s="2"/>
      <c r="H264" s="2"/>
    </row>
    <row r="265" spans="7:8" x14ac:dyDescent="0.2">
      <c r="G265" s="2"/>
      <c r="H265" s="2"/>
    </row>
    <row r="266" spans="7:8" x14ac:dyDescent="0.2">
      <c r="G266" s="2"/>
      <c r="H266" s="2"/>
    </row>
    <row r="267" spans="7:8" x14ac:dyDescent="0.2">
      <c r="G267" s="2"/>
      <c r="H267" s="2"/>
    </row>
    <row r="268" spans="7:8" x14ac:dyDescent="0.2">
      <c r="G268" s="2"/>
      <c r="H268" s="2"/>
    </row>
    <row r="269" spans="7:8" x14ac:dyDescent="0.2">
      <c r="G269" s="2"/>
      <c r="H269" s="2"/>
    </row>
    <row r="270" spans="7:8" x14ac:dyDescent="0.2">
      <c r="G270" s="2"/>
      <c r="H270" s="2"/>
    </row>
    <row r="271" spans="7:8" x14ac:dyDescent="0.2">
      <c r="G271" s="2"/>
      <c r="H271" s="2"/>
    </row>
    <row r="272" spans="7:8" x14ac:dyDescent="0.2">
      <c r="G272" s="2"/>
      <c r="H272" s="2"/>
    </row>
    <row r="273" spans="7:8" x14ac:dyDescent="0.2">
      <c r="G273" s="2"/>
      <c r="H273" s="2"/>
    </row>
    <row r="274" spans="7:8" x14ac:dyDescent="0.2">
      <c r="G274" s="2"/>
      <c r="H274" s="2"/>
    </row>
    <row r="275" spans="7:8" x14ac:dyDescent="0.2">
      <c r="G275" s="2"/>
      <c r="H275" s="2"/>
    </row>
    <row r="276" spans="7:8" x14ac:dyDescent="0.2">
      <c r="G276" s="2"/>
      <c r="H276" s="2"/>
    </row>
    <row r="277" spans="7:8" x14ac:dyDescent="0.2">
      <c r="G277" s="2"/>
      <c r="H277" s="2"/>
    </row>
    <row r="278" spans="7:8" x14ac:dyDescent="0.2">
      <c r="G278" s="2"/>
      <c r="H278" s="2"/>
    </row>
    <row r="279" spans="7:8" x14ac:dyDescent="0.2">
      <c r="G279" s="2"/>
      <c r="H279" s="2"/>
    </row>
    <row r="280" spans="7:8" x14ac:dyDescent="0.2">
      <c r="G280" s="2"/>
      <c r="H280" s="2"/>
    </row>
    <row r="281" spans="7:8" x14ac:dyDescent="0.2">
      <c r="G281" s="2"/>
      <c r="H281" s="2"/>
    </row>
    <row r="282" spans="7:8" x14ac:dyDescent="0.2">
      <c r="G282" s="2"/>
      <c r="H282" s="2"/>
    </row>
    <row r="283" spans="7:8" x14ac:dyDescent="0.2">
      <c r="G283" s="2"/>
      <c r="H283" s="2"/>
    </row>
    <row r="284" spans="7:8" x14ac:dyDescent="0.2">
      <c r="G284" s="2"/>
      <c r="H284" s="2"/>
    </row>
    <row r="285" spans="7:8" x14ac:dyDescent="0.2">
      <c r="G285" s="2"/>
      <c r="H285" s="2"/>
    </row>
    <row r="286" spans="7:8" x14ac:dyDescent="0.2">
      <c r="G286" s="2"/>
      <c r="H286" s="2"/>
    </row>
    <row r="287" spans="7:8" x14ac:dyDescent="0.2">
      <c r="G287" s="2"/>
      <c r="H287" s="2"/>
    </row>
    <row r="288" spans="7:8" x14ac:dyDescent="0.2">
      <c r="G288" s="2"/>
      <c r="H288" s="2"/>
    </row>
    <row r="289" spans="7:8" x14ac:dyDescent="0.2">
      <c r="G289" s="2"/>
      <c r="H289" s="2"/>
    </row>
    <row r="290" spans="7:8" x14ac:dyDescent="0.2">
      <c r="G290" s="2"/>
      <c r="H290" s="2"/>
    </row>
    <row r="291" spans="7:8" x14ac:dyDescent="0.2">
      <c r="G291" s="2"/>
      <c r="H291" s="2"/>
    </row>
    <row r="292" spans="7:8" x14ac:dyDescent="0.2">
      <c r="G292" s="2"/>
      <c r="H292" s="2"/>
    </row>
    <row r="293" spans="7:8" x14ac:dyDescent="0.2">
      <c r="G293" s="2"/>
      <c r="H293" s="2"/>
    </row>
    <row r="294" spans="7:8" x14ac:dyDescent="0.2">
      <c r="G294" s="2"/>
      <c r="H294" s="2"/>
    </row>
    <row r="295" spans="7:8" x14ac:dyDescent="0.2">
      <c r="G295" s="2"/>
      <c r="H295" s="2"/>
    </row>
    <row r="296" spans="7:8" x14ac:dyDescent="0.2">
      <c r="G296" s="2"/>
      <c r="H296" s="2"/>
    </row>
    <row r="297" spans="7:8" x14ac:dyDescent="0.2">
      <c r="G297" s="2"/>
      <c r="H297" s="2"/>
    </row>
    <row r="298" spans="7:8" x14ac:dyDescent="0.2">
      <c r="G298" s="2"/>
      <c r="H298" s="2"/>
    </row>
    <row r="299" spans="7:8" x14ac:dyDescent="0.2">
      <c r="G299" s="2"/>
      <c r="H299" s="2"/>
    </row>
    <row r="300" spans="7:8" x14ac:dyDescent="0.2">
      <c r="G300" s="2"/>
      <c r="H300" s="2"/>
    </row>
    <row r="301" spans="7:8" x14ac:dyDescent="0.2">
      <c r="G301" s="2"/>
      <c r="H301" s="2"/>
    </row>
    <row r="302" spans="7:8" x14ac:dyDescent="0.2">
      <c r="G302" s="2"/>
      <c r="H302" s="2"/>
    </row>
    <row r="303" spans="7:8" x14ac:dyDescent="0.2">
      <c r="G303" s="2"/>
      <c r="H303" s="2"/>
    </row>
    <row r="304" spans="7:8" x14ac:dyDescent="0.2">
      <c r="G304" s="2"/>
      <c r="H304" s="2"/>
    </row>
    <row r="305" spans="7:8" x14ac:dyDescent="0.2">
      <c r="G305" s="2"/>
      <c r="H305" s="2"/>
    </row>
    <row r="306" spans="7:8" x14ac:dyDescent="0.2">
      <c r="G306" s="2"/>
      <c r="H306" s="2"/>
    </row>
    <row r="307" spans="7:8" x14ac:dyDescent="0.2">
      <c r="G307" s="2"/>
      <c r="H307" s="2"/>
    </row>
    <row r="308" spans="7:8" x14ac:dyDescent="0.2">
      <c r="G308" s="2"/>
      <c r="H308" s="2"/>
    </row>
    <row r="309" spans="7:8" x14ac:dyDescent="0.2">
      <c r="G309" s="2"/>
      <c r="H309" s="2"/>
    </row>
    <row r="310" spans="7:8" x14ac:dyDescent="0.2">
      <c r="G310" s="2"/>
      <c r="H310" s="2"/>
    </row>
    <row r="311" spans="7:8" x14ac:dyDescent="0.2">
      <c r="G311" s="2"/>
      <c r="H311" s="2"/>
    </row>
    <row r="312" spans="7:8" x14ac:dyDescent="0.2">
      <c r="G312" s="2"/>
      <c r="H312" s="2"/>
    </row>
    <row r="313" spans="7:8" x14ac:dyDescent="0.2">
      <c r="G313" s="2"/>
      <c r="H313" s="2"/>
    </row>
    <row r="314" spans="7:8" x14ac:dyDescent="0.2">
      <c r="G314" s="2"/>
      <c r="H314" s="2"/>
    </row>
    <row r="315" spans="7:8" x14ac:dyDescent="0.2">
      <c r="G315" s="2"/>
      <c r="H315" s="2"/>
    </row>
    <row r="316" spans="7:8" x14ac:dyDescent="0.2">
      <c r="G316" s="2"/>
      <c r="H316" s="2"/>
    </row>
    <row r="317" spans="7:8" x14ac:dyDescent="0.2">
      <c r="G317" s="2"/>
      <c r="H317" s="2"/>
    </row>
    <row r="318" spans="7:8" x14ac:dyDescent="0.2">
      <c r="G318" s="2"/>
      <c r="H318" s="2"/>
    </row>
    <row r="319" spans="7:8" x14ac:dyDescent="0.2">
      <c r="G319" s="2"/>
      <c r="H319" s="2"/>
    </row>
    <row r="320" spans="7:8" x14ac:dyDescent="0.2">
      <c r="G320" s="2"/>
      <c r="H320" s="2"/>
    </row>
    <row r="321" spans="7:8" x14ac:dyDescent="0.2">
      <c r="G321" s="2"/>
      <c r="H321" s="2"/>
    </row>
    <row r="322" spans="7:8" x14ac:dyDescent="0.2">
      <c r="G322" s="2"/>
      <c r="H322" s="2"/>
    </row>
    <row r="323" spans="7:8" x14ac:dyDescent="0.2">
      <c r="G323" s="2"/>
      <c r="H323" s="2"/>
    </row>
    <row r="324" spans="7:8" x14ac:dyDescent="0.2">
      <c r="G324" s="2"/>
      <c r="H324" s="2"/>
    </row>
    <row r="325" spans="7:8" x14ac:dyDescent="0.2">
      <c r="G325" s="2"/>
      <c r="H325" s="2"/>
    </row>
    <row r="326" spans="7:8" x14ac:dyDescent="0.2">
      <c r="G326" s="2"/>
      <c r="H326" s="2"/>
    </row>
    <row r="327" spans="7:8" x14ac:dyDescent="0.2">
      <c r="G327" s="2"/>
      <c r="H327" s="2"/>
    </row>
    <row r="328" spans="7:8" x14ac:dyDescent="0.2">
      <c r="G328" s="2"/>
      <c r="H328" s="2"/>
    </row>
    <row r="329" spans="7:8" x14ac:dyDescent="0.2">
      <c r="G329" s="2"/>
      <c r="H329" s="2"/>
    </row>
    <row r="330" spans="7:8" x14ac:dyDescent="0.2">
      <c r="G330" s="2"/>
      <c r="H330" s="2"/>
    </row>
    <row r="331" spans="7:8" x14ac:dyDescent="0.2">
      <c r="G331" s="2"/>
      <c r="H331" s="2"/>
    </row>
    <row r="332" spans="7:8" x14ac:dyDescent="0.2">
      <c r="G332" s="2"/>
      <c r="H332" s="2"/>
    </row>
    <row r="333" spans="7:8" x14ac:dyDescent="0.2">
      <c r="G333" s="2"/>
      <c r="H333" s="2"/>
    </row>
    <row r="334" spans="7:8" x14ac:dyDescent="0.2">
      <c r="G334" s="2"/>
      <c r="H334" s="2"/>
    </row>
    <row r="335" spans="7:8" x14ac:dyDescent="0.2">
      <c r="G335" s="2"/>
      <c r="H335" s="2"/>
    </row>
    <row r="336" spans="7:8" x14ac:dyDescent="0.2">
      <c r="G336" s="2"/>
      <c r="H336" s="2"/>
    </row>
    <row r="337" spans="7:8" x14ac:dyDescent="0.2">
      <c r="G337" s="2"/>
      <c r="H337" s="2"/>
    </row>
    <row r="338" spans="7:8" x14ac:dyDescent="0.2">
      <c r="G338" s="2"/>
      <c r="H338" s="2"/>
    </row>
    <row r="339" spans="7:8" x14ac:dyDescent="0.2">
      <c r="G339" s="2"/>
      <c r="H339" s="2"/>
    </row>
    <row r="340" spans="7:8" x14ac:dyDescent="0.2">
      <c r="G340" s="2"/>
      <c r="H340" s="2"/>
    </row>
    <row r="341" spans="7:8" x14ac:dyDescent="0.2">
      <c r="G341" s="2"/>
      <c r="H341" s="2"/>
    </row>
    <row r="342" spans="7:8" x14ac:dyDescent="0.2">
      <c r="G342" s="2"/>
      <c r="H342" s="2"/>
    </row>
    <row r="343" spans="7:8" x14ac:dyDescent="0.2">
      <c r="G343" s="2"/>
      <c r="H343" s="2"/>
    </row>
    <row r="344" spans="7:8" x14ac:dyDescent="0.2">
      <c r="G344" s="2"/>
      <c r="H344" s="2"/>
    </row>
    <row r="345" spans="7:8" x14ac:dyDescent="0.2">
      <c r="G345" s="2"/>
      <c r="H345" s="2"/>
    </row>
    <row r="346" spans="7:8" x14ac:dyDescent="0.2">
      <c r="G346" s="2"/>
      <c r="H346" s="2"/>
    </row>
    <row r="347" spans="7:8" x14ac:dyDescent="0.2">
      <c r="G347" s="2"/>
      <c r="H347" s="2"/>
    </row>
    <row r="348" spans="7:8" x14ac:dyDescent="0.2">
      <c r="G348" s="2"/>
      <c r="H348" s="2"/>
    </row>
    <row r="349" spans="7:8" x14ac:dyDescent="0.2">
      <c r="G349" s="2"/>
      <c r="H349" s="2"/>
    </row>
    <row r="350" spans="7:8" x14ac:dyDescent="0.2">
      <c r="G350" s="2"/>
      <c r="H350" s="2"/>
    </row>
    <row r="351" spans="7:8" x14ac:dyDescent="0.2">
      <c r="G351" s="2"/>
      <c r="H351" s="2"/>
    </row>
    <row r="352" spans="7:8" x14ac:dyDescent="0.2">
      <c r="G352" s="2"/>
      <c r="H352" s="2"/>
    </row>
    <row r="353" spans="7:8" x14ac:dyDescent="0.2">
      <c r="G353" s="2"/>
      <c r="H353" s="2"/>
    </row>
    <row r="354" spans="7:8" x14ac:dyDescent="0.2">
      <c r="G354" s="2"/>
      <c r="H354" s="2"/>
    </row>
    <row r="355" spans="7:8" x14ac:dyDescent="0.2">
      <c r="G355" s="2"/>
      <c r="H355" s="2"/>
    </row>
    <row r="356" spans="7:8" x14ac:dyDescent="0.2">
      <c r="G356" s="2"/>
      <c r="H356" s="2"/>
    </row>
    <row r="357" spans="7:8" x14ac:dyDescent="0.2">
      <c r="G357" s="2"/>
      <c r="H357" s="2"/>
    </row>
    <row r="358" spans="7:8" x14ac:dyDescent="0.2">
      <c r="G358" s="2"/>
      <c r="H358" s="2"/>
    </row>
    <row r="359" spans="7:8" x14ac:dyDescent="0.2">
      <c r="G359" s="2"/>
      <c r="H359" s="2"/>
    </row>
    <row r="360" spans="7:8" x14ac:dyDescent="0.2">
      <c r="G360" s="2"/>
      <c r="H360" s="2"/>
    </row>
    <row r="361" spans="7:8" x14ac:dyDescent="0.2">
      <c r="G361" s="2"/>
      <c r="H361" s="2"/>
    </row>
    <row r="362" spans="7:8" x14ac:dyDescent="0.2">
      <c r="G362" s="2"/>
      <c r="H362" s="2"/>
    </row>
    <row r="363" spans="7:8" x14ac:dyDescent="0.2">
      <c r="G363" s="2"/>
      <c r="H363" s="2"/>
    </row>
    <row r="364" spans="7:8" x14ac:dyDescent="0.2">
      <c r="G364" s="2"/>
      <c r="H364" s="2"/>
    </row>
    <row r="365" spans="7:8" x14ac:dyDescent="0.2">
      <c r="G365" s="2"/>
      <c r="H365" s="2"/>
    </row>
    <row r="366" spans="7:8" x14ac:dyDescent="0.2">
      <c r="G366" s="2"/>
      <c r="H366" s="2"/>
    </row>
    <row r="367" spans="7:8" x14ac:dyDescent="0.2">
      <c r="G367" s="2"/>
      <c r="H367" s="2"/>
    </row>
    <row r="368" spans="7:8" x14ac:dyDescent="0.2">
      <c r="G368" s="2"/>
      <c r="H368" s="2"/>
    </row>
    <row r="369" spans="7:8" x14ac:dyDescent="0.2">
      <c r="G369" s="2"/>
      <c r="H369" s="2"/>
    </row>
    <row r="370" spans="7:8" x14ac:dyDescent="0.2">
      <c r="G370" s="2"/>
      <c r="H370" s="2"/>
    </row>
    <row r="371" spans="7:8" x14ac:dyDescent="0.2">
      <c r="G371" s="2"/>
      <c r="H371" s="2"/>
    </row>
    <row r="372" spans="7:8" x14ac:dyDescent="0.2">
      <c r="G372" s="2"/>
      <c r="H372" s="2"/>
    </row>
    <row r="373" spans="7:8" x14ac:dyDescent="0.2">
      <c r="G373" s="2"/>
      <c r="H373" s="2"/>
    </row>
    <row r="374" spans="7:8" x14ac:dyDescent="0.2">
      <c r="G374" s="2"/>
      <c r="H374" s="2"/>
    </row>
    <row r="375" spans="7:8" x14ac:dyDescent="0.2">
      <c r="G375" s="2"/>
      <c r="H375" s="2"/>
    </row>
    <row r="376" spans="7:8" x14ac:dyDescent="0.2">
      <c r="G376" s="2"/>
      <c r="H376" s="2"/>
    </row>
    <row r="377" spans="7:8" x14ac:dyDescent="0.2">
      <c r="G377" s="2"/>
      <c r="H377" s="2"/>
    </row>
    <row r="378" spans="7:8" x14ac:dyDescent="0.2">
      <c r="G378" s="2"/>
      <c r="H378" s="2"/>
    </row>
    <row r="379" spans="7:8" x14ac:dyDescent="0.2">
      <c r="G379" s="2"/>
      <c r="H379" s="2"/>
    </row>
    <row r="380" spans="7:8" x14ac:dyDescent="0.2">
      <c r="G380" s="2"/>
      <c r="H380" s="2"/>
    </row>
    <row r="381" spans="7:8" x14ac:dyDescent="0.2">
      <c r="G381" s="2"/>
      <c r="H381" s="2"/>
    </row>
    <row r="382" spans="7:8" x14ac:dyDescent="0.2">
      <c r="G382" s="2"/>
      <c r="H382" s="2"/>
    </row>
    <row r="383" spans="7:8" x14ac:dyDescent="0.2">
      <c r="G383" s="2"/>
      <c r="H383" s="2"/>
    </row>
    <row r="384" spans="7:8" x14ac:dyDescent="0.2">
      <c r="G384" s="2"/>
      <c r="H384" s="2"/>
    </row>
    <row r="385" spans="7:8" x14ac:dyDescent="0.2">
      <c r="G385" s="2"/>
      <c r="H385" s="2"/>
    </row>
    <row r="386" spans="7:8" x14ac:dyDescent="0.2">
      <c r="G386" s="2"/>
      <c r="H386" s="2"/>
    </row>
    <row r="387" spans="7:8" x14ac:dyDescent="0.2">
      <c r="G387" s="2"/>
      <c r="H387" s="2"/>
    </row>
    <row r="388" spans="7:8" x14ac:dyDescent="0.2">
      <c r="G388" s="2"/>
      <c r="H388" s="2"/>
    </row>
    <row r="389" spans="7:8" x14ac:dyDescent="0.2">
      <c r="G389" s="2"/>
      <c r="H389" s="2"/>
    </row>
    <row r="390" spans="7:8" x14ac:dyDescent="0.2">
      <c r="G390" s="2"/>
      <c r="H390" s="2"/>
    </row>
    <row r="391" spans="7:8" x14ac:dyDescent="0.2">
      <c r="G391" s="2"/>
      <c r="H391" s="2"/>
    </row>
    <row r="392" spans="7:8" x14ac:dyDescent="0.2">
      <c r="G392" s="2"/>
      <c r="H392" s="2"/>
    </row>
    <row r="393" spans="7:8" x14ac:dyDescent="0.2">
      <c r="G393" s="2"/>
      <c r="H393" s="2"/>
    </row>
    <row r="394" spans="7:8" x14ac:dyDescent="0.2">
      <c r="G394" s="2"/>
      <c r="H394" s="2"/>
    </row>
    <row r="395" spans="7:8" x14ac:dyDescent="0.2">
      <c r="G395" s="2"/>
      <c r="H395" s="2"/>
    </row>
    <row r="396" spans="7:8" x14ac:dyDescent="0.2">
      <c r="G396" s="2"/>
      <c r="H396" s="2"/>
    </row>
    <row r="397" spans="7:8" x14ac:dyDescent="0.2">
      <c r="G397" s="2"/>
      <c r="H397" s="2"/>
    </row>
    <row r="398" spans="7:8" x14ac:dyDescent="0.2">
      <c r="G398" s="2"/>
      <c r="H398" s="2"/>
    </row>
    <row r="399" spans="7:8" x14ac:dyDescent="0.2">
      <c r="G399" s="2"/>
      <c r="H399" s="2"/>
    </row>
    <row r="400" spans="7:8" x14ac:dyDescent="0.2">
      <c r="G400" s="2"/>
      <c r="H400" s="2"/>
    </row>
    <row r="401" spans="7:8" x14ac:dyDescent="0.2">
      <c r="G401" s="2"/>
      <c r="H401" s="2"/>
    </row>
    <row r="402" spans="7:8" x14ac:dyDescent="0.2">
      <c r="G402" s="2"/>
      <c r="H402" s="2"/>
    </row>
    <row r="403" spans="7:8" x14ac:dyDescent="0.2">
      <c r="G403" s="2"/>
      <c r="H403" s="2"/>
    </row>
    <row r="404" spans="7:8" x14ac:dyDescent="0.2">
      <c r="G404" s="2"/>
      <c r="H404" s="2"/>
    </row>
    <row r="405" spans="7:8" x14ac:dyDescent="0.2">
      <c r="G405" s="2"/>
      <c r="H405" s="2"/>
    </row>
    <row r="406" spans="7:8" x14ac:dyDescent="0.2">
      <c r="G406" s="2"/>
      <c r="H406" s="2"/>
    </row>
    <row r="407" spans="7:8" x14ac:dyDescent="0.2">
      <c r="G407" s="2"/>
      <c r="H407" s="2"/>
    </row>
    <row r="408" spans="7:8" x14ac:dyDescent="0.2">
      <c r="G408" s="2"/>
      <c r="H408" s="2"/>
    </row>
    <row r="409" spans="7:8" x14ac:dyDescent="0.2">
      <c r="G409" s="2"/>
      <c r="H409" s="2"/>
    </row>
    <row r="410" spans="7:8" x14ac:dyDescent="0.2">
      <c r="G410" s="2"/>
      <c r="H410" s="2"/>
    </row>
    <row r="411" spans="7:8" x14ac:dyDescent="0.2">
      <c r="G411" s="2"/>
      <c r="H411" s="2"/>
    </row>
    <row r="412" spans="7:8" x14ac:dyDescent="0.2">
      <c r="G412" s="2"/>
      <c r="H412" s="2"/>
    </row>
    <row r="413" spans="7:8" x14ac:dyDescent="0.2">
      <c r="G413" s="2"/>
      <c r="H413" s="2"/>
    </row>
    <row r="414" spans="7:8" x14ac:dyDescent="0.2">
      <c r="G414" s="2"/>
      <c r="H414" s="2"/>
    </row>
    <row r="415" spans="7:8" x14ac:dyDescent="0.2">
      <c r="G415" s="2"/>
      <c r="H415" s="2"/>
    </row>
    <row r="416" spans="7:8" x14ac:dyDescent="0.2">
      <c r="G416" s="2"/>
      <c r="H416" s="2"/>
    </row>
    <row r="417" spans="7:8" x14ac:dyDescent="0.2">
      <c r="G417" s="2"/>
      <c r="H417" s="2"/>
    </row>
    <row r="418" spans="7:8" x14ac:dyDescent="0.2">
      <c r="G418" s="2"/>
      <c r="H418" s="2"/>
    </row>
    <row r="419" spans="7:8" x14ac:dyDescent="0.2">
      <c r="G419" s="2"/>
      <c r="H419" s="2"/>
    </row>
    <row r="420" spans="7:8" x14ac:dyDescent="0.2">
      <c r="G420" s="2"/>
      <c r="H420" s="2"/>
    </row>
    <row r="421" spans="7:8" x14ac:dyDescent="0.2">
      <c r="G421" s="2"/>
      <c r="H421" s="2"/>
    </row>
    <row r="422" spans="7:8" x14ac:dyDescent="0.2">
      <c r="G422" s="2"/>
      <c r="H422" s="2"/>
    </row>
    <row r="423" spans="7:8" x14ac:dyDescent="0.2">
      <c r="G423" s="2"/>
      <c r="H423" s="2"/>
    </row>
    <row r="424" spans="7:8" x14ac:dyDescent="0.2">
      <c r="G424" s="2"/>
      <c r="H424" s="2"/>
    </row>
    <row r="425" spans="7:8" x14ac:dyDescent="0.2">
      <c r="G425" s="2"/>
      <c r="H425" s="2"/>
    </row>
    <row r="426" spans="7:8" x14ac:dyDescent="0.2">
      <c r="G426" s="2"/>
      <c r="H426" s="2"/>
    </row>
    <row r="427" spans="7:8" x14ac:dyDescent="0.2">
      <c r="G427" s="2"/>
      <c r="H427" s="2"/>
    </row>
    <row r="428" spans="7:8" x14ac:dyDescent="0.2">
      <c r="G428" s="2"/>
      <c r="H428" s="2"/>
    </row>
    <row r="429" spans="7:8" x14ac:dyDescent="0.2">
      <c r="G429" s="2"/>
      <c r="H429" s="2"/>
    </row>
    <row r="430" spans="7:8" x14ac:dyDescent="0.2">
      <c r="G430" s="2"/>
      <c r="H430" s="2"/>
    </row>
    <row r="431" spans="7:8" x14ac:dyDescent="0.2">
      <c r="G431" s="2"/>
      <c r="H431" s="2"/>
    </row>
    <row r="432" spans="7:8" x14ac:dyDescent="0.2">
      <c r="G432" s="2"/>
      <c r="H432" s="2"/>
    </row>
    <row r="433" spans="7:8" x14ac:dyDescent="0.2">
      <c r="G433" s="2"/>
      <c r="H433" s="2"/>
    </row>
    <row r="434" spans="7:8" x14ac:dyDescent="0.2">
      <c r="G434" s="2"/>
      <c r="H434" s="2"/>
    </row>
    <row r="435" spans="7:8" x14ac:dyDescent="0.2">
      <c r="G435" s="2"/>
      <c r="H435" s="2"/>
    </row>
    <row r="436" spans="7:8" x14ac:dyDescent="0.2">
      <c r="G436" s="2"/>
      <c r="H436" s="2"/>
    </row>
    <row r="437" spans="7:8" x14ac:dyDescent="0.2">
      <c r="G437" s="2"/>
      <c r="H437" s="2"/>
    </row>
    <row r="438" spans="7:8" x14ac:dyDescent="0.2">
      <c r="G438" s="2"/>
      <c r="H438" s="2"/>
    </row>
    <row r="439" spans="7:8" x14ac:dyDescent="0.2">
      <c r="G439" s="2"/>
      <c r="H439" s="2"/>
    </row>
    <row r="440" spans="7:8" x14ac:dyDescent="0.2">
      <c r="G440" s="2"/>
      <c r="H440" s="2"/>
    </row>
    <row r="441" spans="7:8" x14ac:dyDescent="0.2">
      <c r="G441" s="2"/>
      <c r="H441" s="2"/>
    </row>
    <row r="442" spans="7:8" x14ac:dyDescent="0.2">
      <c r="G442" s="2"/>
      <c r="H442" s="2"/>
    </row>
    <row r="443" spans="7:8" x14ac:dyDescent="0.2">
      <c r="G443" s="2"/>
      <c r="H443" s="2"/>
    </row>
    <row r="444" spans="7:8" x14ac:dyDescent="0.2">
      <c r="G444" s="2"/>
      <c r="H444" s="2"/>
    </row>
    <row r="445" spans="7:8" x14ac:dyDescent="0.2">
      <c r="G445" s="2"/>
      <c r="H445" s="2"/>
    </row>
    <row r="446" spans="7:8" x14ac:dyDescent="0.2">
      <c r="G446" s="2"/>
      <c r="H446" s="2"/>
    </row>
  </sheetData>
  <printOptions horizontalCentered="1"/>
  <pageMargins left="0.75" right="0.75" top="1" bottom="1" header="0.5" footer="0.5"/>
  <pageSetup orientation="portrait" horizontalDpi="4294967294" r:id="rId1"/>
  <headerFooter alignWithMargins="0">
    <oddFooter>&amp;C&amp;9Page &amp;P of &amp;N</oddFooter>
  </headerFooter>
  <rowBreaks count="1" manualBreakCount="1">
    <brk id="9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showGridLines="0" workbookViewId="0">
      <selection activeCell="S4" sqref="S4"/>
    </sheetView>
  </sheetViews>
  <sheetFormatPr defaultRowHeight="12.75" x14ac:dyDescent="0.2"/>
  <cols>
    <col min="1" max="1" width="2.7109375" customWidth="1"/>
    <col min="2" max="2" width="1.42578125" customWidth="1"/>
    <col min="4" max="4" width="7.42578125" customWidth="1"/>
    <col min="5" max="5" width="7.140625" bestFit="1" customWidth="1"/>
    <col min="6" max="6" width="3.85546875" bestFit="1" customWidth="1"/>
    <col min="7" max="7" width="3.5703125" bestFit="1" customWidth="1"/>
    <col min="8" max="8" width="2.140625" customWidth="1"/>
    <col min="9" max="9" width="5.28515625" bestFit="1" customWidth="1"/>
    <col min="10" max="10" width="4.140625" bestFit="1" customWidth="1"/>
    <col min="11" max="12" width="3.42578125" bestFit="1" customWidth="1"/>
    <col min="13" max="13" width="2.42578125" bestFit="1" customWidth="1"/>
    <col min="14" max="14" width="5.140625" customWidth="1"/>
    <col min="16" max="16" width="3.85546875" customWidth="1"/>
    <col min="17" max="17" width="1.5703125" customWidth="1"/>
    <col min="18" max="18" width="7.85546875" customWidth="1"/>
    <col min="19" max="19" width="6.5703125" customWidth="1"/>
  </cols>
  <sheetData>
    <row r="1" spans="1:19" ht="14.25" x14ac:dyDescent="0.2">
      <c r="A1" s="43" t="s">
        <v>253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5" thickBot="1" x14ac:dyDescent="0.25">
      <c r="A2" s="49" t="s">
        <v>112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5" thickTop="1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5" thickBot="1" x14ac:dyDescent="0.25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113</v>
      </c>
      <c r="R4" s="54"/>
      <c r="S4" s="55">
        <f>SUM(R8:R27)</f>
        <v>217820.94372413613</v>
      </c>
    </row>
    <row r="5" spans="1:19" ht="13.5" thickTop="1" x14ac:dyDescent="0.2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114</v>
      </c>
      <c r="Q5" s="61"/>
      <c r="R5" s="62"/>
      <c r="S5" s="62">
        <v>0</v>
      </c>
    </row>
    <row r="6" spans="1:19" ht="9" customHeight="1" x14ac:dyDescent="0.2">
      <c r="A6" s="63"/>
      <c r="B6" s="64"/>
      <c r="C6" s="63"/>
      <c r="D6" s="63"/>
      <c r="E6" s="65"/>
      <c r="F6" s="65"/>
      <c r="G6" s="67"/>
      <c r="H6" s="67"/>
      <c r="I6" s="65"/>
      <c r="J6" s="45"/>
      <c r="K6" s="67"/>
      <c r="L6" s="65"/>
      <c r="M6" s="67"/>
      <c r="N6" s="67"/>
      <c r="O6" s="68"/>
      <c r="P6" s="66"/>
      <c r="R6" s="69"/>
      <c r="S6" s="46"/>
    </row>
    <row r="7" spans="1:19" ht="9" customHeight="1" x14ac:dyDescent="0.2">
      <c r="A7" s="63" t="s">
        <v>115</v>
      </c>
      <c r="B7" s="64"/>
      <c r="C7" s="72"/>
      <c r="D7" s="72"/>
      <c r="E7" s="65" t="s">
        <v>116</v>
      </c>
      <c r="F7" s="65" t="s">
        <v>117</v>
      </c>
      <c r="G7" s="67" t="s">
        <v>118</v>
      </c>
      <c r="H7" s="67"/>
      <c r="I7" s="65" t="s">
        <v>119</v>
      </c>
      <c r="J7" s="45"/>
      <c r="K7" s="67"/>
      <c r="L7" s="73" t="s">
        <v>120</v>
      </c>
      <c r="M7" s="67"/>
      <c r="N7" s="67"/>
      <c r="O7" s="68" t="s">
        <v>121</v>
      </c>
      <c r="P7" s="66" t="s">
        <v>20</v>
      </c>
      <c r="R7" s="69" t="s">
        <v>10</v>
      </c>
      <c r="S7" s="46">
        <v>1445</v>
      </c>
    </row>
    <row r="8" spans="1:19" ht="9" customHeight="1" x14ac:dyDescent="0.2">
      <c r="A8" s="45"/>
      <c r="B8" s="78"/>
      <c r="C8" s="64" t="s">
        <v>115</v>
      </c>
      <c r="D8" s="64"/>
      <c r="E8" s="73">
        <v>12</v>
      </c>
      <c r="F8" s="65">
        <v>1</v>
      </c>
      <c r="G8" s="65" t="s">
        <v>19</v>
      </c>
      <c r="H8" s="65"/>
      <c r="I8" s="73">
        <v>90</v>
      </c>
      <c r="J8" s="45"/>
      <c r="K8" s="65"/>
      <c r="L8" s="75">
        <v>42</v>
      </c>
      <c r="M8" s="67"/>
      <c r="N8" s="67"/>
      <c r="O8" s="76">
        <v>340</v>
      </c>
      <c r="P8" s="76" t="s">
        <v>19</v>
      </c>
      <c r="R8" s="77">
        <v>340</v>
      </c>
      <c r="S8" s="46"/>
    </row>
    <row r="9" spans="1:19" ht="9" customHeight="1" x14ac:dyDescent="0.2">
      <c r="A9" s="45"/>
      <c r="B9" s="78"/>
      <c r="C9" s="64" t="s">
        <v>115</v>
      </c>
      <c r="D9" s="64"/>
      <c r="E9" s="73">
        <v>12</v>
      </c>
      <c r="F9" s="65">
        <v>4</v>
      </c>
      <c r="G9" s="65" t="s">
        <v>19</v>
      </c>
      <c r="H9" s="65"/>
      <c r="I9" s="73">
        <v>45</v>
      </c>
      <c r="J9" s="45"/>
      <c r="K9" s="65"/>
      <c r="L9" s="75">
        <v>42</v>
      </c>
      <c r="M9" s="67"/>
      <c r="N9" s="67"/>
      <c r="O9" s="76">
        <v>276.25</v>
      </c>
      <c r="P9" s="76" t="s">
        <v>19</v>
      </c>
      <c r="R9" s="77">
        <v>1105</v>
      </c>
      <c r="S9" s="46"/>
    </row>
    <row r="10" spans="1:19" ht="9" customHeight="1" x14ac:dyDescent="0.2">
      <c r="A10" s="63" t="s">
        <v>122</v>
      </c>
      <c r="B10" s="78"/>
      <c r="C10" s="63"/>
      <c r="D10" s="63"/>
      <c r="E10" s="65" t="s">
        <v>116</v>
      </c>
      <c r="F10" s="65" t="s">
        <v>117</v>
      </c>
      <c r="G10" s="67" t="s">
        <v>118</v>
      </c>
      <c r="H10" s="67"/>
      <c r="I10" s="45"/>
      <c r="J10" s="65" t="s">
        <v>123</v>
      </c>
      <c r="K10" s="67"/>
      <c r="L10" s="65" t="s">
        <v>124</v>
      </c>
      <c r="M10" s="79" t="s">
        <v>120</v>
      </c>
      <c r="N10" s="79"/>
      <c r="O10" s="68" t="s">
        <v>121</v>
      </c>
      <c r="P10" s="66" t="s">
        <v>20</v>
      </c>
      <c r="R10" s="69" t="s">
        <v>10</v>
      </c>
      <c r="S10" s="46">
        <v>183337.94372413613</v>
      </c>
    </row>
    <row r="11" spans="1:19" ht="9" customHeight="1" x14ac:dyDescent="0.2">
      <c r="A11" s="45"/>
      <c r="B11" s="78"/>
      <c r="C11" s="64" t="s">
        <v>125</v>
      </c>
      <c r="D11" s="64"/>
      <c r="E11" s="73">
        <v>12</v>
      </c>
      <c r="F11" s="65">
        <v>8900</v>
      </c>
      <c r="G11" s="65" t="s">
        <v>11</v>
      </c>
      <c r="H11" s="65"/>
      <c r="I11" s="45"/>
      <c r="J11" s="80" t="s">
        <v>126</v>
      </c>
      <c r="K11" s="65"/>
      <c r="L11" s="73" t="s">
        <v>127</v>
      </c>
      <c r="M11" s="73">
        <v>42</v>
      </c>
      <c r="N11" s="73"/>
      <c r="O11" s="76">
        <v>19.251581606427827</v>
      </c>
      <c r="P11" s="76" t="s">
        <v>11</v>
      </c>
      <c r="R11" s="77">
        <v>171339.07629720765</v>
      </c>
      <c r="S11" s="46"/>
    </row>
    <row r="12" spans="1:19" ht="9" customHeight="1" x14ac:dyDescent="0.2">
      <c r="A12" s="45"/>
      <c r="B12" s="78"/>
      <c r="C12" s="64" t="s">
        <v>125</v>
      </c>
      <c r="D12" s="64"/>
      <c r="E12" s="73">
        <v>12</v>
      </c>
      <c r="F12" s="65">
        <v>400</v>
      </c>
      <c r="G12" s="65" t="s">
        <v>11</v>
      </c>
      <c r="H12" s="65"/>
      <c r="I12" s="45"/>
      <c r="J12" s="80" t="s">
        <v>126</v>
      </c>
      <c r="K12" s="65"/>
      <c r="L12" s="73" t="s">
        <v>254</v>
      </c>
      <c r="M12" s="73">
        <v>42</v>
      </c>
      <c r="N12" s="73"/>
      <c r="O12" s="76">
        <v>28.48933662953819</v>
      </c>
      <c r="P12" s="76" t="s">
        <v>11</v>
      </c>
      <c r="R12" s="77">
        <v>11395.734651815275</v>
      </c>
      <c r="S12" s="46"/>
    </row>
    <row r="13" spans="1:19" ht="9" customHeight="1" x14ac:dyDescent="0.2">
      <c r="A13" s="45"/>
      <c r="B13" s="78"/>
      <c r="C13" s="64" t="s">
        <v>128</v>
      </c>
      <c r="D13" s="64"/>
      <c r="E13" s="73">
        <v>12</v>
      </c>
      <c r="F13" s="65">
        <v>20</v>
      </c>
      <c r="G13" s="65" t="s">
        <v>11</v>
      </c>
      <c r="H13" s="65"/>
      <c r="I13" s="45"/>
      <c r="J13" s="80">
        <v>0.375</v>
      </c>
      <c r="K13" s="65"/>
      <c r="L13" s="73" t="s">
        <v>127</v>
      </c>
      <c r="M13" s="73">
        <v>42</v>
      </c>
      <c r="N13" s="36"/>
      <c r="O13" s="76">
        <v>30.156638755660545</v>
      </c>
      <c r="P13" s="76" t="s">
        <v>11</v>
      </c>
      <c r="R13" s="77">
        <v>603.13277511321087</v>
      </c>
      <c r="S13" s="46"/>
    </row>
    <row r="14" spans="1:19" ht="9" customHeight="1" x14ac:dyDescent="0.2">
      <c r="A14" s="63" t="s">
        <v>130</v>
      </c>
      <c r="B14" s="63"/>
      <c r="C14" s="72"/>
      <c r="D14" s="72"/>
      <c r="E14" s="65" t="s">
        <v>131</v>
      </c>
      <c r="F14" s="65" t="s">
        <v>117</v>
      </c>
      <c r="G14" s="67" t="s">
        <v>118</v>
      </c>
      <c r="H14" s="67"/>
      <c r="I14" s="65" t="s">
        <v>132</v>
      </c>
      <c r="J14" s="45"/>
      <c r="K14" s="67"/>
      <c r="L14" s="73" t="s">
        <v>120</v>
      </c>
      <c r="M14" s="67"/>
      <c r="N14" s="67"/>
      <c r="O14" s="68" t="s">
        <v>121</v>
      </c>
      <c r="P14" s="66" t="s">
        <v>20</v>
      </c>
      <c r="R14" s="69" t="s">
        <v>10</v>
      </c>
      <c r="S14" s="46">
        <v>0</v>
      </c>
    </row>
    <row r="15" spans="1:19" ht="9" customHeight="1" x14ac:dyDescent="0.2">
      <c r="A15" s="63"/>
      <c r="B15" s="63"/>
      <c r="C15" s="64" t="s">
        <v>133</v>
      </c>
      <c r="D15" s="64"/>
      <c r="E15" s="73">
        <v>16</v>
      </c>
      <c r="F15" s="65">
        <v>0</v>
      </c>
      <c r="G15" s="65" t="s">
        <v>19</v>
      </c>
      <c r="H15" s="65"/>
      <c r="I15" s="73">
        <v>12</v>
      </c>
      <c r="J15" s="45"/>
      <c r="K15" s="65"/>
      <c r="L15" s="73">
        <v>42</v>
      </c>
      <c r="M15" s="67"/>
      <c r="N15" s="67"/>
      <c r="O15" s="76">
        <v>521.33333333333337</v>
      </c>
      <c r="P15" s="76" t="s">
        <v>19</v>
      </c>
      <c r="R15" s="77" t="s">
        <v>206</v>
      </c>
      <c r="S15" s="46"/>
    </row>
    <row r="16" spans="1:19" ht="9" customHeight="1" x14ac:dyDescent="0.2">
      <c r="A16" s="63" t="s">
        <v>134</v>
      </c>
      <c r="B16" s="78"/>
      <c r="C16" s="72"/>
      <c r="D16" s="72"/>
      <c r="E16" s="65" t="s">
        <v>116</v>
      </c>
      <c r="F16" s="65" t="s">
        <v>117</v>
      </c>
      <c r="G16" s="67" t="s">
        <v>118</v>
      </c>
      <c r="H16" s="67"/>
      <c r="I16" s="65" t="s">
        <v>135</v>
      </c>
      <c r="J16" s="45"/>
      <c r="K16" s="65" t="s">
        <v>136</v>
      </c>
      <c r="L16" s="81"/>
      <c r="M16" s="67"/>
      <c r="N16" s="67"/>
      <c r="O16" s="68" t="s">
        <v>121</v>
      </c>
      <c r="P16" s="66" t="s">
        <v>20</v>
      </c>
      <c r="R16" s="69" t="s">
        <v>10</v>
      </c>
      <c r="S16" s="46">
        <v>20460</v>
      </c>
    </row>
    <row r="17" spans="1:19" ht="9" customHeight="1" x14ac:dyDescent="0.2">
      <c r="A17" s="45"/>
      <c r="B17" s="78"/>
      <c r="C17" s="64" t="s">
        <v>134</v>
      </c>
      <c r="D17" s="64"/>
      <c r="E17" s="73">
        <v>12</v>
      </c>
      <c r="F17" s="65">
        <v>2</v>
      </c>
      <c r="G17" s="65" t="s">
        <v>19</v>
      </c>
      <c r="H17" s="65"/>
      <c r="I17" s="73">
        <v>600</v>
      </c>
      <c r="J17" s="45"/>
      <c r="K17" s="73" t="s">
        <v>137</v>
      </c>
      <c r="L17" s="81"/>
      <c r="M17" s="67"/>
      <c r="N17" s="67"/>
      <c r="O17" s="76">
        <v>10230</v>
      </c>
      <c r="P17" s="76" t="s">
        <v>19</v>
      </c>
      <c r="R17" s="77">
        <v>20460</v>
      </c>
      <c r="S17" s="46"/>
    </row>
    <row r="18" spans="1:19" ht="9" customHeight="1" x14ac:dyDescent="0.2">
      <c r="A18" s="63" t="s">
        <v>138</v>
      </c>
      <c r="B18" s="64"/>
      <c r="C18" s="72"/>
      <c r="D18" s="72"/>
      <c r="E18" s="65" t="s">
        <v>116</v>
      </c>
      <c r="F18" s="65" t="s">
        <v>117</v>
      </c>
      <c r="G18" s="67" t="s">
        <v>118</v>
      </c>
      <c r="H18" s="67"/>
      <c r="I18" s="65" t="s">
        <v>135</v>
      </c>
      <c r="J18" s="65" t="s">
        <v>123</v>
      </c>
      <c r="K18" s="65" t="s">
        <v>136</v>
      </c>
      <c r="L18" s="65"/>
      <c r="M18" s="67"/>
      <c r="N18" s="67"/>
      <c r="O18" s="68" t="s">
        <v>121</v>
      </c>
      <c r="P18" s="66" t="s">
        <v>20</v>
      </c>
      <c r="R18" s="69" t="s">
        <v>10</v>
      </c>
      <c r="S18" s="46">
        <v>700</v>
      </c>
    </row>
    <row r="19" spans="1:19" ht="9" customHeight="1" x14ac:dyDescent="0.2">
      <c r="A19" s="112"/>
      <c r="B19" s="113"/>
      <c r="C19" s="64" t="s">
        <v>139</v>
      </c>
      <c r="D19" s="64"/>
      <c r="E19" s="73">
        <v>12</v>
      </c>
      <c r="F19" s="65">
        <v>2</v>
      </c>
      <c r="G19" s="65" t="s">
        <v>19</v>
      </c>
      <c r="H19" s="65"/>
      <c r="I19" s="73">
        <v>600</v>
      </c>
      <c r="J19" s="80" t="s">
        <v>126</v>
      </c>
      <c r="K19" s="73" t="s">
        <v>140</v>
      </c>
      <c r="L19" s="65"/>
      <c r="M19" s="67"/>
      <c r="N19" s="67"/>
      <c r="O19" s="76">
        <v>350</v>
      </c>
      <c r="P19" s="76" t="s">
        <v>19</v>
      </c>
      <c r="R19" s="77">
        <v>700</v>
      </c>
      <c r="S19" s="46"/>
    </row>
    <row r="20" spans="1:19" ht="9" customHeight="1" x14ac:dyDescent="0.2">
      <c r="A20" s="114"/>
      <c r="B20" s="113"/>
      <c r="C20" s="64" t="s">
        <v>139</v>
      </c>
      <c r="D20" s="64"/>
      <c r="E20" s="73">
        <v>8</v>
      </c>
      <c r="F20" s="65">
        <v>0</v>
      </c>
      <c r="G20" s="65" t="s">
        <v>19</v>
      </c>
      <c r="H20" s="65"/>
      <c r="I20" s="73">
        <v>600</v>
      </c>
      <c r="J20" s="80" t="s">
        <v>126</v>
      </c>
      <c r="K20" s="73" t="s">
        <v>140</v>
      </c>
      <c r="L20" s="65"/>
      <c r="M20" s="67"/>
      <c r="N20" s="67"/>
      <c r="O20" s="76">
        <v>150</v>
      </c>
      <c r="P20" s="76" t="s">
        <v>19</v>
      </c>
      <c r="R20" s="77" t="s">
        <v>206</v>
      </c>
      <c r="S20" s="46"/>
    </row>
    <row r="21" spans="1:19" ht="9" customHeight="1" x14ac:dyDescent="0.2">
      <c r="A21" s="63" t="s">
        <v>141</v>
      </c>
      <c r="B21" s="64"/>
      <c r="C21" s="72"/>
      <c r="D21" s="72"/>
      <c r="E21" s="65" t="s">
        <v>116</v>
      </c>
      <c r="F21" s="65" t="s">
        <v>117</v>
      </c>
      <c r="G21" s="67" t="s">
        <v>118</v>
      </c>
      <c r="H21" s="67"/>
      <c r="I21" s="65" t="s">
        <v>135</v>
      </c>
      <c r="J21" s="45"/>
      <c r="K21" s="67"/>
      <c r="L21" s="65"/>
      <c r="M21" s="67"/>
      <c r="N21" s="67"/>
      <c r="O21" s="68" t="s">
        <v>121</v>
      </c>
      <c r="P21" s="66" t="s">
        <v>20</v>
      </c>
      <c r="R21" s="69" t="s">
        <v>10</v>
      </c>
      <c r="S21" s="46">
        <v>448</v>
      </c>
    </row>
    <row r="22" spans="1:19" ht="9" customHeight="1" x14ac:dyDescent="0.2">
      <c r="A22" s="114"/>
      <c r="B22" s="113"/>
      <c r="C22" s="64" t="s">
        <v>141</v>
      </c>
      <c r="D22" s="64"/>
      <c r="E22" s="73">
        <v>12</v>
      </c>
      <c r="F22" s="65">
        <v>4</v>
      </c>
      <c r="G22" s="65" t="s">
        <v>142</v>
      </c>
      <c r="H22" s="65"/>
      <c r="I22" s="73">
        <v>600</v>
      </c>
      <c r="J22" s="45"/>
      <c r="K22" s="65"/>
      <c r="L22" s="65"/>
      <c r="M22" s="67"/>
      <c r="N22" s="67"/>
      <c r="O22" s="76">
        <v>112</v>
      </c>
      <c r="P22" s="76" t="s">
        <v>19</v>
      </c>
      <c r="R22" s="77">
        <v>448</v>
      </c>
      <c r="S22" s="46"/>
    </row>
    <row r="23" spans="1:19" ht="9" customHeight="1" x14ac:dyDescent="0.2">
      <c r="A23" s="63" t="s">
        <v>143</v>
      </c>
      <c r="B23" s="115"/>
      <c r="C23" s="72"/>
      <c r="D23" s="72"/>
      <c r="E23" s="65" t="s">
        <v>116</v>
      </c>
      <c r="F23" s="65" t="s">
        <v>117</v>
      </c>
      <c r="G23" s="67" t="s">
        <v>118</v>
      </c>
      <c r="H23" s="67"/>
      <c r="I23" s="65" t="s">
        <v>135</v>
      </c>
      <c r="J23" s="45"/>
      <c r="K23" s="86" t="s">
        <v>144</v>
      </c>
      <c r="L23" s="81"/>
      <c r="M23" s="67"/>
      <c r="N23" s="67"/>
      <c r="O23" s="68" t="s">
        <v>121</v>
      </c>
      <c r="P23" s="66" t="s">
        <v>20</v>
      </c>
      <c r="R23" s="69" t="s">
        <v>10</v>
      </c>
      <c r="S23" s="46">
        <v>1230</v>
      </c>
    </row>
    <row r="24" spans="1:19" ht="9" customHeight="1" x14ac:dyDescent="0.2">
      <c r="A24" s="63"/>
      <c r="B24" s="115"/>
      <c r="C24" s="64" t="s">
        <v>145</v>
      </c>
      <c r="D24" s="64"/>
      <c r="E24" s="65">
        <v>12</v>
      </c>
      <c r="F24" s="65">
        <v>1</v>
      </c>
      <c r="G24" s="65" t="s">
        <v>19</v>
      </c>
      <c r="H24" s="65"/>
      <c r="I24" s="65">
        <v>600</v>
      </c>
      <c r="J24" s="45"/>
      <c r="K24" s="73" t="s">
        <v>137</v>
      </c>
      <c r="L24" s="81"/>
      <c r="M24" s="67"/>
      <c r="N24" s="67"/>
      <c r="O24" s="76">
        <v>1230</v>
      </c>
      <c r="P24" s="76" t="s">
        <v>19</v>
      </c>
      <c r="R24" s="77">
        <v>1230</v>
      </c>
      <c r="S24" s="46"/>
    </row>
    <row r="25" spans="1:19" ht="9" customHeight="1" x14ac:dyDescent="0.2">
      <c r="A25" s="63" t="s">
        <v>148</v>
      </c>
      <c r="B25" s="63"/>
      <c r="C25" s="72"/>
      <c r="D25" s="72"/>
      <c r="E25" s="65" t="s">
        <v>116</v>
      </c>
      <c r="F25" s="65" t="s">
        <v>117</v>
      </c>
      <c r="G25" s="67" t="s">
        <v>118</v>
      </c>
      <c r="H25" s="67"/>
      <c r="I25" s="65"/>
      <c r="J25" s="45"/>
      <c r="K25" s="67"/>
      <c r="L25" s="73"/>
      <c r="M25" s="67"/>
      <c r="N25" s="67"/>
      <c r="O25" s="68" t="s">
        <v>121</v>
      </c>
      <c r="P25" s="66" t="s">
        <v>20</v>
      </c>
      <c r="R25" s="69" t="s">
        <v>10</v>
      </c>
      <c r="S25" s="46">
        <v>10200</v>
      </c>
    </row>
    <row r="26" spans="1:19" ht="9" customHeight="1" x14ac:dyDescent="0.2">
      <c r="A26" s="63"/>
      <c r="B26" s="63"/>
      <c r="C26" s="64" t="s">
        <v>149</v>
      </c>
      <c r="D26" s="64"/>
      <c r="E26" s="65">
        <v>30</v>
      </c>
      <c r="F26" s="65">
        <v>1</v>
      </c>
      <c r="G26" s="65" t="s">
        <v>19</v>
      </c>
      <c r="H26" s="65"/>
      <c r="I26" s="65"/>
      <c r="J26" s="45"/>
      <c r="K26" s="65"/>
      <c r="L26" s="73"/>
      <c r="M26" s="67"/>
      <c r="N26" s="67"/>
      <c r="O26" s="76">
        <v>5600</v>
      </c>
      <c r="P26" s="76" t="s">
        <v>19</v>
      </c>
      <c r="R26" s="77">
        <v>5600</v>
      </c>
      <c r="S26" s="46"/>
    </row>
    <row r="27" spans="1:19" ht="9" customHeight="1" x14ac:dyDescent="0.2">
      <c r="A27" s="63"/>
      <c r="B27" s="63"/>
      <c r="C27" s="64" t="s">
        <v>149</v>
      </c>
      <c r="D27" s="64"/>
      <c r="E27" s="65">
        <v>24</v>
      </c>
      <c r="F27" s="65">
        <v>1</v>
      </c>
      <c r="G27" s="65" t="s">
        <v>19</v>
      </c>
      <c r="H27" s="65"/>
      <c r="I27" s="65"/>
      <c r="J27" s="45"/>
      <c r="K27" s="65"/>
      <c r="L27" s="73"/>
      <c r="M27" s="67"/>
      <c r="N27" s="67"/>
      <c r="O27" s="76">
        <v>4600</v>
      </c>
      <c r="P27" s="76" t="s">
        <v>19</v>
      </c>
      <c r="R27" s="77">
        <v>4600</v>
      </c>
      <c r="S27" s="46"/>
    </row>
    <row r="28" spans="1:19" ht="9" customHeight="1" x14ac:dyDescent="0.2">
      <c r="A28" s="63"/>
      <c r="B28" s="64"/>
      <c r="C28" s="63"/>
      <c r="D28" s="63"/>
      <c r="E28" s="65"/>
      <c r="F28" s="65"/>
      <c r="G28" s="87"/>
      <c r="H28" s="87"/>
      <c r="I28" s="65"/>
      <c r="J28" s="63"/>
      <c r="K28" s="87"/>
      <c r="L28" s="65"/>
      <c r="M28" s="87"/>
      <c r="N28" s="87"/>
      <c r="O28" s="88"/>
      <c r="P28" s="89"/>
      <c r="R28" s="90"/>
      <c r="S28" s="91"/>
    </row>
    <row r="29" spans="1:19" x14ac:dyDescent="0.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</row>
    <row r="30" spans="1:19" x14ac:dyDescent="0.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1:19" x14ac:dyDescent="0.2">
      <c r="O31" s="2"/>
    </row>
  </sheetData>
  <conditionalFormatting sqref="L15">
    <cfRule type="expression" dxfId="5" priority="1" stopIfTrue="1">
      <formula>AND(L15="",F15&gt;0)=TRUE</formula>
    </cfRule>
  </conditionalFormatting>
  <conditionalFormatting sqref="E18:E19 E23 E10 E13">
    <cfRule type="expression" dxfId="4" priority="2" stopIfTrue="1">
      <formula>AND(E10="",$M10&gt;0)=TRUE</formula>
    </cfRule>
  </conditionalFormatting>
  <conditionalFormatting sqref="E11:E12 E15 I15 L11:M12 J11:J12 E8:E9">
    <cfRule type="expression" dxfId="3" priority="3" stopIfTrue="1">
      <formula>AND(E8="",$L8&gt;0)=TRUE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showGridLines="0" workbookViewId="0">
      <selection activeCell="L29" sqref="L29"/>
    </sheetView>
  </sheetViews>
  <sheetFormatPr defaultRowHeight="12.75" x14ac:dyDescent="0.2"/>
  <cols>
    <col min="1" max="1" width="2.7109375" customWidth="1"/>
    <col min="2" max="2" width="1.42578125" customWidth="1"/>
    <col min="4" max="4" width="7.42578125" customWidth="1"/>
    <col min="5" max="5" width="7.140625" bestFit="1" customWidth="1"/>
    <col min="6" max="6" width="3.85546875" bestFit="1" customWidth="1"/>
    <col min="7" max="7" width="3.5703125" bestFit="1" customWidth="1"/>
    <col min="8" max="8" width="2.140625" customWidth="1"/>
    <col min="9" max="9" width="5.28515625" bestFit="1" customWidth="1"/>
    <col min="10" max="10" width="3.140625" bestFit="1" customWidth="1"/>
    <col min="11" max="12" width="3.42578125" bestFit="1" customWidth="1"/>
    <col min="13" max="13" width="2.42578125" bestFit="1" customWidth="1"/>
    <col min="14" max="14" width="5.140625" customWidth="1"/>
    <col min="16" max="16" width="4.28515625" customWidth="1"/>
    <col min="17" max="17" width="1.5703125" customWidth="1"/>
    <col min="18" max="18" width="7.28515625" customWidth="1"/>
    <col min="19" max="19" width="6.42578125" customWidth="1"/>
  </cols>
  <sheetData>
    <row r="1" spans="1:19" ht="14.25" x14ac:dyDescent="0.2">
      <c r="A1" s="43" t="s">
        <v>169</v>
      </c>
      <c r="C1" s="44"/>
      <c r="D1" s="44"/>
      <c r="E1" s="45"/>
      <c r="F1" s="44"/>
      <c r="G1" s="44"/>
      <c r="H1" s="45"/>
      <c r="I1" s="44"/>
      <c r="J1" s="44"/>
      <c r="K1" s="44"/>
      <c r="L1" s="45"/>
      <c r="M1" s="46"/>
      <c r="N1" s="47"/>
      <c r="O1" s="47"/>
      <c r="P1" s="44"/>
      <c r="Q1" s="44"/>
      <c r="R1" s="44"/>
      <c r="S1" s="48"/>
    </row>
    <row r="2" spans="1:19" ht="13.5" thickBot="1" x14ac:dyDescent="0.25">
      <c r="A2" s="49" t="s">
        <v>112</v>
      </c>
      <c r="B2" s="50"/>
      <c r="C2" s="50"/>
      <c r="D2" s="50"/>
      <c r="E2" s="51"/>
      <c r="F2" s="50"/>
      <c r="G2" s="50"/>
      <c r="H2" s="51"/>
      <c r="I2" s="50"/>
      <c r="J2" s="50"/>
      <c r="K2" s="50"/>
      <c r="L2" s="51"/>
      <c r="M2" s="51"/>
      <c r="N2" s="51"/>
      <c r="O2" s="51"/>
      <c r="P2" s="51"/>
      <c r="Q2" s="51"/>
      <c r="R2" s="51"/>
      <c r="S2" s="51"/>
    </row>
    <row r="3" spans="1:19" ht="13.5" thickTop="1" x14ac:dyDescent="0.2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19" ht="13.5" thickBot="1" x14ac:dyDescent="0.25">
      <c r="A4" s="52"/>
      <c r="B4" s="52"/>
      <c r="C4" s="52"/>
      <c r="D4" s="52"/>
      <c r="E4" s="52"/>
      <c r="F4" s="52"/>
      <c r="G4" s="52"/>
      <c r="H4" s="52"/>
      <c r="I4" s="53"/>
      <c r="J4" s="53"/>
      <c r="K4" s="52"/>
      <c r="L4" s="52"/>
      <c r="M4" s="52"/>
      <c r="N4" s="53"/>
      <c r="O4" s="53"/>
      <c r="P4" s="53"/>
      <c r="Q4" s="52" t="s">
        <v>113</v>
      </c>
      <c r="R4" s="54"/>
      <c r="S4" s="55">
        <v>258260.88047061709</v>
      </c>
    </row>
    <row r="5" spans="1:19" ht="13.5" thickTop="1" x14ac:dyDescent="0.2">
      <c r="A5" s="56"/>
      <c r="B5" s="57"/>
      <c r="C5" s="58"/>
      <c r="D5" s="58"/>
      <c r="E5" s="58"/>
      <c r="F5" s="58"/>
      <c r="G5" s="58"/>
      <c r="H5" s="58"/>
      <c r="I5" s="59"/>
      <c r="J5" s="60"/>
      <c r="K5" s="58"/>
      <c r="L5" s="58"/>
      <c r="M5" s="58"/>
      <c r="N5" s="59"/>
      <c r="O5" s="60"/>
      <c r="P5" s="61" t="s">
        <v>114</v>
      </c>
      <c r="Q5" s="61"/>
      <c r="R5" s="62"/>
      <c r="S5" s="62">
        <v>3485.3390936095984</v>
      </c>
    </row>
    <row r="6" spans="1:19" ht="9" customHeight="1" x14ac:dyDescent="0.2">
      <c r="A6" s="63"/>
      <c r="B6" s="64"/>
      <c r="C6" s="63"/>
      <c r="D6" s="63"/>
      <c r="E6" s="65"/>
      <c r="F6" s="65"/>
      <c r="G6" s="66"/>
      <c r="H6" s="67"/>
      <c r="I6" s="65"/>
      <c r="J6" s="45"/>
      <c r="K6" s="66"/>
      <c r="L6" s="65"/>
      <c r="M6" s="67"/>
      <c r="N6" s="67"/>
      <c r="O6" s="68"/>
      <c r="P6" s="66"/>
      <c r="R6" s="69"/>
      <c r="S6" s="46"/>
    </row>
    <row r="7" spans="1:19" ht="9" customHeight="1" x14ac:dyDescent="0.2">
      <c r="A7" s="63" t="s">
        <v>122</v>
      </c>
      <c r="B7" s="78"/>
      <c r="C7" s="63"/>
      <c r="D7" s="63"/>
      <c r="E7" s="65" t="s">
        <v>116</v>
      </c>
      <c r="F7" s="65" t="s">
        <v>117</v>
      </c>
      <c r="G7" s="66" t="s">
        <v>118</v>
      </c>
      <c r="H7" s="67"/>
      <c r="I7" s="44"/>
      <c r="J7" s="65" t="s">
        <v>123</v>
      </c>
      <c r="K7" s="66"/>
      <c r="L7" s="65" t="s">
        <v>124</v>
      </c>
      <c r="M7" s="79" t="s">
        <v>120</v>
      </c>
      <c r="N7" s="79"/>
      <c r="O7" s="68" t="s">
        <v>121</v>
      </c>
      <c r="P7" s="66" t="s">
        <v>20</v>
      </c>
      <c r="R7" s="69" t="s">
        <v>10</v>
      </c>
      <c r="S7" s="46">
        <v>7727.7191547852708</v>
      </c>
    </row>
    <row r="8" spans="1:19" ht="9" customHeight="1" x14ac:dyDescent="0.2">
      <c r="A8" s="44"/>
      <c r="B8" s="74"/>
      <c r="C8" s="64" t="s">
        <v>170</v>
      </c>
      <c r="D8" s="64"/>
      <c r="E8" s="73">
        <v>2</v>
      </c>
      <c r="F8" s="65">
        <v>80</v>
      </c>
      <c r="G8" s="65" t="s">
        <v>11</v>
      </c>
      <c r="H8" s="65"/>
      <c r="I8" s="63"/>
      <c r="J8" s="80" t="s">
        <v>126</v>
      </c>
      <c r="K8" s="65"/>
      <c r="L8" s="73" t="s">
        <v>129</v>
      </c>
      <c r="M8" s="73" t="s">
        <v>129</v>
      </c>
      <c r="N8" s="73"/>
      <c r="O8" s="76">
        <v>2.00937390813773</v>
      </c>
      <c r="P8" s="76" t="s">
        <v>11</v>
      </c>
      <c r="R8" s="77">
        <v>160.74991265101841</v>
      </c>
      <c r="S8" s="46"/>
    </row>
    <row r="9" spans="1:19" ht="9" customHeight="1" x14ac:dyDescent="0.2">
      <c r="A9" s="44"/>
      <c r="B9" s="74"/>
      <c r="C9" s="64" t="s">
        <v>171</v>
      </c>
      <c r="D9" s="64"/>
      <c r="E9" s="73">
        <v>12</v>
      </c>
      <c r="F9" s="65">
        <v>240</v>
      </c>
      <c r="G9" s="65" t="s">
        <v>11</v>
      </c>
      <c r="H9" s="65"/>
      <c r="I9" s="63"/>
      <c r="J9" s="80" t="s">
        <v>126</v>
      </c>
      <c r="K9" s="65"/>
      <c r="L9" s="73" t="s">
        <v>129</v>
      </c>
      <c r="M9" s="73" t="s">
        <v>129</v>
      </c>
      <c r="N9" s="73"/>
      <c r="O9" s="76">
        <v>24.784220793710727</v>
      </c>
      <c r="P9" s="76" t="s">
        <v>11</v>
      </c>
      <c r="R9" s="77">
        <v>5948.2129904905742</v>
      </c>
      <c r="S9" s="46"/>
    </row>
    <row r="10" spans="1:19" ht="9" customHeight="1" x14ac:dyDescent="0.2">
      <c r="A10" s="44"/>
      <c r="B10" s="74"/>
      <c r="C10" s="64" t="s">
        <v>172</v>
      </c>
      <c r="D10" s="64"/>
      <c r="E10" s="73">
        <v>4</v>
      </c>
      <c r="F10" s="65">
        <v>30</v>
      </c>
      <c r="G10" s="65" t="s">
        <v>11</v>
      </c>
      <c r="H10" s="65"/>
      <c r="I10" s="63"/>
      <c r="J10" s="80" t="s">
        <v>126</v>
      </c>
      <c r="K10" s="65"/>
      <c r="L10" s="73" t="s">
        <v>129</v>
      </c>
      <c r="M10" s="73" t="s">
        <v>129</v>
      </c>
      <c r="N10" s="73"/>
      <c r="O10" s="76">
        <v>6.1513058908558325</v>
      </c>
      <c r="P10" s="76" t="s">
        <v>11</v>
      </c>
      <c r="R10" s="77">
        <v>184.53917672567496</v>
      </c>
      <c r="S10" s="46"/>
    </row>
    <row r="11" spans="1:19" ht="9" customHeight="1" x14ac:dyDescent="0.2">
      <c r="A11" s="44"/>
      <c r="B11" s="74"/>
      <c r="C11" s="64" t="s">
        <v>173</v>
      </c>
      <c r="D11" s="64"/>
      <c r="E11" s="73">
        <v>10</v>
      </c>
      <c r="F11" s="65">
        <v>20</v>
      </c>
      <c r="G11" s="65" t="s">
        <v>11</v>
      </c>
      <c r="H11" s="65"/>
      <c r="I11" s="63"/>
      <c r="J11" s="80" t="s">
        <v>126</v>
      </c>
      <c r="K11" s="65"/>
      <c r="L11" s="73" t="s">
        <v>129</v>
      </c>
      <c r="M11" s="73" t="s">
        <v>129</v>
      </c>
      <c r="N11" s="73"/>
      <c r="O11" s="76">
        <v>23.078257285915509</v>
      </c>
      <c r="P11" s="76" t="s">
        <v>11</v>
      </c>
      <c r="R11" s="77">
        <v>461.56514571831019</v>
      </c>
      <c r="S11" s="46"/>
    </row>
    <row r="12" spans="1:19" ht="9" customHeight="1" x14ac:dyDescent="0.2">
      <c r="A12" s="44"/>
      <c r="B12" s="74"/>
      <c r="C12" s="64" t="s">
        <v>173</v>
      </c>
      <c r="D12" s="64"/>
      <c r="E12" s="73">
        <v>10</v>
      </c>
      <c r="F12" s="65">
        <v>40</v>
      </c>
      <c r="G12" s="65" t="s">
        <v>11</v>
      </c>
      <c r="H12" s="65"/>
      <c r="I12" s="63"/>
      <c r="J12" s="80" t="s">
        <v>126</v>
      </c>
      <c r="K12" s="65"/>
      <c r="L12" s="73" t="s">
        <v>129</v>
      </c>
      <c r="M12" s="73" t="s">
        <v>129</v>
      </c>
      <c r="N12" s="73"/>
      <c r="O12" s="76">
        <v>23.078257285915509</v>
      </c>
      <c r="P12" s="76" t="s">
        <v>11</v>
      </c>
      <c r="R12" s="77">
        <v>923.13029143662038</v>
      </c>
      <c r="S12" s="46"/>
    </row>
    <row r="13" spans="1:19" ht="9" customHeight="1" x14ac:dyDescent="0.2">
      <c r="A13" s="44"/>
      <c r="B13" s="74"/>
      <c r="C13" s="64" t="s">
        <v>174</v>
      </c>
      <c r="D13" s="64"/>
      <c r="E13" s="73">
        <v>1</v>
      </c>
      <c r="F13" s="65">
        <v>40</v>
      </c>
      <c r="G13" s="65" t="s">
        <v>11</v>
      </c>
      <c r="H13" s="65"/>
      <c r="I13" s="63"/>
      <c r="J13" s="80" t="s">
        <v>175</v>
      </c>
      <c r="K13" s="65"/>
      <c r="L13" s="73" t="s">
        <v>129</v>
      </c>
      <c r="M13" s="73" t="s">
        <v>129</v>
      </c>
      <c r="N13" s="73"/>
      <c r="O13" s="76">
        <v>1.2380409440769287</v>
      </c>
      <c r="P13" s="76" t="s">
        <v>11</v>
      </c>
      <c r="R13" s="77">
        <v>49.521637763077145</v>
      </c>
      <c r="S13" s="46"/>
    </row>
    <row r="14" spans="1:19" ht="9" customHeight="1" x14ac:dyDescent="0.2">
      <c r="A14" s="70" t="s">
        <v>134</v>
      </c>
      <c r="B14" s="74"/>
      <c r="C14" s="72"/>
      <c r="D14" s="72"/>
      <c r="E14" s="65" t="s">
        <v>116</v>
      </c>
      <c r="F14" s="65" t="s">
        <v>117</v>
      </c>
      <c r="G14" s="87" t="s">
        <v>118</v>
      </c>
      <c r="H14" s="87"/>
      <c r="I14" s="65" t="s">
        <v>135</v>
      </c>
      <c r="J14" s="63"/>
      <c r="K14" s="65" t="s">
        <v>136</v>
      </c>
      <c r="L14" s="102"/>
      <c r="M14" s="87"/>
      <c r="N14" s="87"/>
      <c r="O14" s="68" t="s">
        <v>121</v>
      </c>
      <c r="P14" s="66" t="s">
        <v>20</v>
      </c>
      <c r="R14" s="69" t="s">
        <v>10</v>
      </c>
      <c r="S14" s="46">
        <v>62140</v>
      </c>
    </row>
    <row r="15" spans="1:19" ht="9" customHeight="1" x14ac:dyDescent="0.2">
      <c r="A15" s="44"/>
      <c r="B15" s="74"/>
      <c r="C15" s="64" t="s">
        <v>134</v>
      </c>
      <c r="D15" s="64"/>
      <c r="E15" s="73">
        <v>4</v>
      </c>
      <c r="F15" s="65">
        <v>3</v>
      </c>
      <c r="G15" s="65" t="s">
        <v>19</v>
      </c>
      <c r="H15" s="65"/>
      <c r="I15" s="73">
        <v>600</v>
      </c>
      <c r="J15" s="63"/>
      <c r="K15" s="73" t="s">
        <v>137</v>
      </c>
      <c r="L15" s="102"/>
      <c r="M15" s="87"/>
      <c r="N15" s="87"/>
      <c r="O15" s="76">
        <v>3200</v>
      </c>
      <c r="P15" s="76" t="s">
        <v>19</v>
      </c>
      <c r="R15" s="77">
        <v>9600</v>
      </c>
      <c r="S15" s="46"/>
    </row>
    <row r="16" spans="1:19" ht="9" customHeight="1" x14ac:dyDescent="0.2">
      <c r="A16" s="44"/>
      <c r="B16" s="74"/>
      <c r="C16" s="64" t="s">
        <v>134</v>
      </c>
      <c r="D16" s="64"/>
      <c r="E16" s="73">
        <v>12</v>
      </c>
      <c r="F16" s="65">
        <v>2</v>
      </c>
      <c r="G16" s="65" t="s">
        <v>19</v>
      </c>
      <c r="H16" s="65"/>
      <c r="I16" s="73">
        <v>600</v>
      </c>
      <c r="J16" s="63"/>
      <c r="K16" s="73" t="s">
        <v>137</v>
      </c>
      <c r="L16" s="102"/>
      <c r="M16" s="87"/>
      <c r="N16" s="87"/>
      <c r="O16" s="76">
        <v>10230</v>
      </c>
      <c r="P16" s="76" t="s">
        <v>19</v>
      </c>
      <c r="R16" s="77">
        <v>20460</v>
      </c>
      <c r="S16" s="46"/>
    </row>
    <row r="17" spans="1:19" ht="9" customHeight="1" x14ac:dyDescent="0.2">
      <c r="A17" s="44"/>
      <c r="B17" s="74"/>
      <c r="C17" s="64" t="s">
        <v>134</v>
      </c>
      <c r="D17" s="64"/>
      <c r="E17" s="73">
        <v>2</v>
      </c>
      <c r="F17" s="65">
        <v>1</v>
      </c>
      <c r="G17" s="65" t="s">
        <v>19</v>
      </c>
      <c r="H17" s="65"/>
      <c r="I17" s="73">
        <v>600</v>
      </c>
      <c r="J17" s="63"/>
      <c r="K17" s="73" t="s">
        <v>137</v>
      </c>
      <c r="L17" s="102"/>
      <c r="M17" s="87"/>
      <c r="N17" s="87"/>
      <c r="O17" s="76">
        <v>1390</v>
      </c>
      <c r="P17" s="76" t="s">
        <v>19</v>
      </c>
      <c r="R17" s="77">
        <v>1390</v>
      </c>
      <c r="S17" s="46"/>
    </row>
    <row r="18" spans="1:19" ht="9" customHeight="1" x14ac:dyDescent="0.2">
      <c r="A18" s="44"/>
      <c r="B18" s="74"/>
      <c r="C18" s="64" t="s">
        <v>134</v>
      </c>
      <c r="D18" s="64"/>
      <c r="E18" s="73">
        <v>12</v>
      </c>
      <c r="F18" s="65">
        <v>3</v>
      </c>
      <c r="G18" s="65" t="s">
        <v>19</v>
      </c>
      <c r="H18" s="65"/>
      <c r="I18" s="73">
        <v>600</v>
      </c>
      <c r="J18" s="63"/>
      <c r="K18" s="73" t="s">
        <v>137</v>
      </c>
      <c r="L18" s="102"/>
      <c r="M18" s="87"/>
      <c r="N18" s="87"/>
      <c r="O18" s="76">
        <v>10230</v>
      </c>
      <c r="P18" s="76" t="s">
        <v>19</v>
      </c>
      <c r="R18" s="77">
        <v>30690</v>
      </c>
      <c r="S18" s="46"/>
    </row>
    <row r="19" spans="1:19" ht="9" customHeight="1" x14ac:dyDescent="0.2">
      <c r="A19" s="70" t="s">
        <v>176</v>
      </c>
      <c r="B19" s="85"/>
      <c r="C19" s="72"/>
      <c r="D19" s="72"/>
      <c r="E19" s="65" t="s">
        <v>116</v>
      </c>
      <c r="F19" s="65" t="s">
        <v>117</v>
      </c>
      <c r="G19" s="87" t="s">
        <v>118</v>
      </c>
      <c r="H19" s="87"/>
      <c r="I19" s="65" t="s">
        <v>177</v>
      </c>
      <c r="J19" s="63"/>
      <c r="K19" s="87"/>
      <c r="L19" s="102"/>
      <c r="M19" s="87"/>
      <c r="N19" s="87"/>
      <c r="O19" s="68" t="s">
        <v>121</v>
      </c>
      <c r="P19" s="66" t="s">
        <v>20</v>
      </c>
      <c r="R19" s="69" t="s">
        <v>10</v>
      </c>
      <c r="S19" s="46">
        <v>0</v>
      </c>
    </row>
    <row r="20" spans="1:19" ht="9" customHeight="1" x14ac:dyDescent="0.2">
      <c r="A20" s="70" t="s">
        <v>178</v>
      </c>
      <c r="B20" s="85"/>
      <c r="C20" s="72"/>
      <c r="D20" s="72"/>
      <c r="E20" s="65" t="s">
        <v>116</v>
      </c>
      <c r="F20" s="65" t="s">
        <v>117</v>
      </c>
      <c r="G20" s="87" t="s">
        <v>118</v>
      </c>
      <c r="H20" s="87"/>
      <c r="I20" s="65" t="s">
        <v>177</v>
      </c>
      <c r="J20" s="63"/>
      <c r="K20" s="87"/>
      <c r="L20" s="102"/>
      <c r="M20" s="87"/>
      <c r="N20" s="87"/>
      <c r="O20" s="68" t="s">
        <v>121</v>
      </c>
      <c r="P20" s="66" t="s">
        <v>20</v>
      </c>
      <c r="R20" s="69" t="s">
        <v>10</v>
      </c>
      <c r="S20" s="46">
        <v>21700</v>
      </c>
    </row>
    <row r="21" spans="1:19" ht="9" customHeight="1" x14ac:dyDescent="0.2">
      <c r="A21" s="70"/>
      <c r="B21" s="85"/>
      <c r="C21" s="63" t="s">
        <v>178</v>
      </c>
      <c r="D21" s="63"/>
      <c r="E21" s="73">
        <v>12</v>
      </c>
      <c r="F21" s="65">
        <v>2</v>
      </c>
      <c r="G21" s="65" t="s">
        <v>19</v>
      </c>
      <c r="H21" s="65"/>
      <c r="I21" s="73"/>
      <c r="J21" s="63"/>
      <c r="K21" s="65"/>
      <c r="L21" s="102"/>
      <c r="M21" s="87"/>
      <c r="N21" s="87"/>
      <c r="O21" s="76">
        <v>9700</v>
      </c>
      <c r="P21" s="76" t="s">
        <v>19</v>
      </c>
      <c r="R21" s="77">
        <v>19400</v>
      </c>
      <c r="S21" s="46"/>
    </row>
    <row r="22" spans="1:19" ht="9" customHeight="1" x14ac:dyDescent="0.2">
      <c r="A22" s="70"/>
      <c r="B22" s="85"/>
      <c r="C22" s="63" t="s">
        <v>178</v>
      </c>
      <c r="D22" s="63"/>
      <c r="E22" s="73">
        <v>4</v>
      </c>
      <c r="F22" s="65">
        <v>1</v>
      </c>
      <c r="G22" s="65" t="s">
        <v>19</v>
      </c>
      <c r="H22" s="65"/>
      <c r="I22" s="73"/>
      <c r="J22" s="63"/>
      <c r="K22" s="65"/>
      <c r="L22" s="102"/>
      <c r="M22" s="87"/>
      <c r="N22" s="87"/>
      <c r="O22" s="76">
        <v>2300</v>
      </c>
      <c r="P22" s="76" t="s">
        <v>19</v>
      </c>
      <c r="R22" s="77">
        <v>2300</v>
      </c>
      <c r="S22" s="46"/>
    </row>
    <row r="23" spans="1:19" ht="9" customHeight="1" x14ac:dyDescent="0.2">
      <c r="A23" s="70" t="s">
        <v>179</v>
      </c>
      <c r="B23" s="74"/>
      <c r="C23" s="72"/>
      <c r="D23" s="72"/>
      <c r="E23" s="65"/>
      <c r="F23" s="65" t="s">
        <v>117</v>
      </c>
      <c r="G23" s="87" t="s">
        <v>118</v>
      </c>
      <c r="H23" s="87"/>
      <c r="I23" s="65" t="s">
        <v>180</v>
      </c>
      <c r="J23" s="63"/>
      <c r="K23" s="87"/>
      <c r="L23" s="65"/>
      <c r="M23" s="87"/>
      <c r="N23" s="87"/>
      <c r="O23" s="68" t="s">
        <v>121</v>
      </c>
      <c r="P23" s="66" t="s">
        <v>20</v>
      </c>
      <c r="R23" s="69" t="s">
        <v>10</v>
      </c>
      <c r="S23" s="46">
        <v>38000</v>
      </c>
    </row>
    <row r="24" spans="1:19" ht="9" customHeight="1" x14ac:dyDescent="0.2">
      <c r="A24" s="44"/>
      <c r="B24" s="78"/>
      <c r="C24" s="64" t="s">
        <v>282</v>
      </c>
      <c r="D24" s="64"/>
      <c r="E24" s="65"/>
      <c r="F24" s="65">
        <v>1</v>
      </c>
      <c r="G24" s="65" t="s">
        <v>19</v>
      </c>
      <c r="H24" s="65"/>
      <c r="I24" s="65">
        <v>125</v>
      </c>
      <c r="J24" s="63"/>
      <c r="K24" s="65"/>
      <c r="L24" s="65"/>
      <c r="M24" s="87"/>
      <c r="N24" s="87"/>
      <c r="O24" s="76">
        <v>38000</v>
      </c>
      <c r="P24" s="76" t="s">
        <v>19</v>
      </c>
      <c r="R24" s="77">
        <v>38000</v>
      </c>
      <c r="S24" s="46"/>
    </row>
    <row r="25" spans="1:19" ht="9" customHeight="1" x14ac:dyDescent="0.2">
      <c r="A25" s="70" t="s">
        <v>115</v>
      </c>
      <c r="B25" s="71"/>
      <c r="C25" s="72"/>
      <c r="D25" s="72"/>
      <c r="E25" s="65" t="s">
        <v>116</v>
      </c>
      <c r="F25" s="65" t="s">
        <v>117</v>
      </c>
      <c r="G25" s="87" t="s">
        <v>118</v>
      </c>
      <c r="H25" s="87"/>
      <c r="I25" s="65" t="s">
        <v>119</v>
      </c>
      <c r="J25" s="63"/>
      <c r="K25" s="87"/>
      <c r="L25" s="73" t="s">
        <v>120</v>
      </c>
      <c r="M25" s="87"/>
      <c r="N25" s="87"/>
      <c r="O25" s="68" t="s">
        <v>121</v>
      </c>
      <c r="P25" s="66" t="s">
        <v>20</v>
      </c>
      <c r="R25" s="69" t="s">
        <v>10</v>
      </c>
      <c r="S25" s="46">
        <v>967.60000000000582</v>
      </c>
    </row>
    <row r="26" spans="1:19" ht="9" customHeight="1" x14ac:dyDescent="0.2">
      <c r="A26" s="44"/>
      <c r="B26" s="74"/>
      <c r="C26" s="64" t="s">
        <v>115</v>
      </c>
      <c r="D26" s="64"/>
      <c r="E26" s="73">
        <v>4</v>
      </c>
      <c r="F26" s="65">
        <v>2</v>
      </c>
      <c r="G26" s="65" t="s">
        <v>19</v>
      </c>
      <c r="H26" s="65"/>
      <c r="I26" s="73">
        <v>90</v>
      </c>
      <c r="J26" s="63"/>
      <c r="K26" s="65"/>
      <c r="L26" s="75" t="s">
        <v>129</v>
      </c>
      <c r="M26" s="87"/>
      <c r="N26" s="87"/>
      <c r="O26" s="76">
        <v>7.8</v>
      </c>
      <c r="P26" s="76" t="s">
        <v>19</v>
      </c>
      <c r="R26" s="77">
        <v>15.6</v>
      </c>
      <c r="S26" s="46"/>
    </row>
    <row r="27" spans="1:19" ht="9" customHeight="1" x14ac:dyDescent="0.2">
      <c r="A27" s="44"/>
      <c r="B27" s="74"/>
      <c r="C27" s="64" t="s">
        <v>115</v>
      </c>
      <c r="D27" s="64"/>
      <c r="E27" s="73">
        <v>12</v>
      </c>
      <c r="F27" s="65">
        <v>10</v>
      </c>
      <c r="G27" s="65" t="s">
        <v>19</v>
      </c>
      <c r="H27" s="65"/>
      <c r="I27" s="73">
        <v>90</v>
      </c>
      <c r="J27" s="63"/>
      <c r="K27" s="65"/>
      <c r="L27" s="75" t="s">
        <v>129</v>
      </c>
      <c r="M27" s="87"/>
      <c r="N27" s="87"/>
      <c r="O27" s="76">
        <v>94</v>
      </c>
      <c r="P27" s="76" t="s">
        <v>19</v>
      </c>
      <c r="R27" s="77">
        <v>940</v>
      </c>
      <c r="S27" s="46"/>
    </row>
    <row r="28" spans="1:19" ht="9" customHeight="1" x14ac:dyDescent="0.2">
      <c r="A28" s="44"/>
      <c r="B28" s="74"/>
      <c r="C28" s="64" t="s">
        <v>115</v>
      </c>
      <c r="D28" s="64"/>
      <c r="E28" s="73">
        <v>1</v>
      </c>
      <c r="F28" s="65">
        <v>4</v>
      </c>
      <c r="G28" s="65" t="s">
        <v>19</v>
      </c>
      <c r="H28" s="65"/>
      <c r="I28" s="73">
        <v>90</v>
      </c>
      <c r="J28" s="63"/>
      <c r="K28" s="65"/>
      <c r="L28" s="75" t="s">
        <v>129</v>
      </c>
      <c r="M28" s="87"/>
      <c r="N28" s="87"/>
      <c r="O28" s="76">
        <v>3</v>
      </c>
      <c r="P28" s="76" t="s">
        <v>19</v>
      </c>
      <c r="R28" s="77">
        <v>12</v>
      </c>
      <c r="S28" s="46"/>
    </row>
    <row r="29" spans="1:19" ht="9" customHeight="1" x14ac:dyDescent="0.2">
      <c r="A29" s="70" t="s">
        <v>146</v>
      </c>
      <c r="B29" s="71"/>
      <c r="C29" s="72"/>
      <c r="D29" s="72"/>
      <c r="E29" s="65" t="s">
        <v>131</v>
      </c>
      <c r="F29" s="65" t="s">
        <v>117</v>
      </c>
      <c r="G29" s="87" t="s">
        <v>118</v>
      </c>
      <c r="H29" s="87"/>
      <c r="I29" s="65" t="s">
        <v>132</v>
      </c>
      <c r="J29" s="63"/>
      <c r="K29" s="87"/>
      <c r="L29" s="87" t="s">
        <v>120</v>
      </c>
      <c r="M29" s="63"/>
      <c r="N29" s="63"/>
      <c r="O29" s="68" t="s">
        <v>121</v>
      </c>
      <c r="P29" s="66" t="s">
        <v>20</v>
      </c>
      <c r="R29" s="69" t="s">
        <v>10</v>
      </c>
      <c r="S29" s="46">
        <v>360</v>
      </c>
    </row>
    <row r="30" spans="1:19" ht="9" customHeight="1" x14ac:dyDescent="0.2">
      <c r="A30" s="44"/>
      <c r="B30" s="70"/>
      <c r="C30" s="64" t="s">
        <v>147</v>
      </c>
      <c r="D30" s="64"/>
      <c r="E30" s="65" t="s">
        <v>181</v>
      </c>
      <c r="F30" s="65">
        <v>2</v>
      </c>
      <c r="G30" s="65" t="s">
        <v>19</v>
      </c>
      <c r="H30" s="65"/>
      <c r="I30" s="65"/>
      <c r="J30" s="63"/>
      <c r="K30" s="65"/>
      <c r="L30" s="103">
        <v>42</v>
      </c>
      <c r="M30" s="63"/>
      <c r="N30" s="63"/>
      <c r="O30" s="76">
        <v>110</v>
      </c>
      <c r="P30" s="76" t="s">
        <v>19</v>
      </c>
      <c r="R30" s="77">
        <v>220</v>
      </c>
      <c r="S30" s="46"/>
    </row>
    <row r="31" spans="1:19" ht="9" customHeight="1" x14ac:dyDescent="0.2">
      <c r="A31" s="44"/>
      <c r="B31" s="70"/>
      <c r="C31" s="64" t="s">
        <v>147</v>
      </c>
      <c r="D31" s="64"/>
      <c r="E31" s="65" t="s">
        <v>182</v>
      </c>
      <c r="F31" s="65">
        <v>1</v>
      </c>
      <c r="G31" s="65" t="s">
        <v>19</v>
      </c>
      <c r="H31" s="65"/>
      <c r="I31" s="65"/>
      <c r="J31" s="63"/>
      <c r="K31" s="65"/>
      <c r="L31" s="103">
        <v>42</v>
      </c>
      <c r="M31" s="63"/>
      <c r="N31" s="63"/>
      <c r="O31" s="76">
        <v>140</v>
      </c>
      <c r="P31" s="76" t="s">
        <v>19</v>
      </c>
      <c r="R31" s="77">
        <v>140</v>
      </c>
      <c r="S31" s="46"/>
    </row>
    <row r="32" spans="1:19" ht="9" customHeight="1" x14ac:dyDescent="0.2">
      <c r="A32" s="70" t="s">
        <v>183</v>
      </c>
      <c r="B32" s="71"/>
      <c r="C32" s="72"/>
      <c r="D32" s="72"/>
      <c r="E32" s="65" t="s">
        <v>184</v>
      </c>
      <c r="F32" s="65" t="s">
        <v>117</v>
      </c>
      <c r="G32" s="87" t="s">
        <v>118</v>
      </c>
      <c r="H32" s="87"/>
      <c r="I32" s="65"/>
      <c r="J32" s="63"/>
      <c r="K32" s="87"/>
      <c r="L32" s="73" t="s">
        <v>120</v>
      </c>
      <c r="M32" s="87"/>
      <c r="N32" s="87"/>
      <c r="O32" s="68" t="s">
        <v>121</v>
      </c>
      <c r="P32" s="66" t="s">
        <v>20</v>
      </c>
      <c r="R32" s="69" t="s">
        <v>10</v>
      </c>
      <c r="S32" s="46">
        <v>375</v>
      </c>
    </row>
    <row r="33" spans="1:19" ht="9" customHeight="1" x14ac:dyDescent="0.2">
      <c r="A33" s="44"/>
      <c r="B33" s="74"/>
      <c r="C33" s="64" t="s">
        <v>185</v>
      </c>
      <c r="D33" s="64"/>
      <c r="E33" s="65">
        <v>12</v>
      </c>
      <c r="F33" s="65">
        <v>1</v>
      </c>
      <c r="G33" s="65" t="s">
        <v>19</v>
      </c>
      <c r="H33" s="65"/>
      <c r="I33" s="65"/>
      <c r="J33" s="63"/>
      <c r="K33" s="65"/>
      <c r="L33" s="73" t="s">
        <v>129</v>
      </c>
      <c r="M33" s="87"/>
      <c r="N33" s="87"/>
      <c r="O33" s="76">
        <v>125</v>
      </c>
      <c r="P33" s="76" t="s">
        <v>19</v>
      </c>
      <c r="R33" s="77">
        <v>125</v>
      </c>
      <c r="S33" s="46"/>
    </row>
    <row r="34" spans="1:19" ht="9" customHeight="1" x14ac:dyDescent="0.2">
      <c r="A34" s="44"/>
      <c r="B34" s="74"/>
      <c r="C34" s="64" t="s">
        <v>185</v>
      </c>
      <c r="D34" s="64"/>
      <c r="E34" s="65">
        <v>12</v>
      </c>
      <c r="F34" s="65">
        <v>2</v>
      </c>
      <c r="G34" s="65" t="s">
        <v>19</v>
      </c>
      <c r="H34" s="65"/>
      <c r="I34" s="65"/>
      <c r="J34" s="63"/>
      <c r="K34" s="65"/>
      <c r="L34" s="73" t="s">
        <v>129</v>
      </c>
      <c r="M34" s="87"/>
      <c r="N34" s="87"/>
      <c r="O34" s="76">
        <v>125</v>
      </c>
      <c r="P34" s="76" t="s">
        <v>19</v>
      </c>
      <c r="R34" s="77">
        <v>250</v>
      </c>
      <c r="S34" s="46"/>
    </row>
    <row r="35" spans="1:19" ht="9" customHeight="1" x14ac:dyDescent="0.2">
      <c r="A35" s="70" t="s">
        <v>186</v>
      </c>
      <c r="B35" s="74"/>
      <c r="C35" s="72"/>
      <c r="D35" s="72"/>
      <c r="E35" s="65" t="s">
        <v>187</v>
      </c>
      <c r="F35" s="65" t="s">
        <v>117</v>
      </c>
      <c r="G35" s="87" t="s">
        <v>118</v>
      </c>
      <c r="H35" s="87"/>
      <c r="I35" s="65" t="s">
        <v>135</v>
      </c>
      <c r="J35" s="63"/>
      <c r="K35" s="87" t="s">
        <v>188</v>
      </c>
      <c r="L35" s="65"/>
      <c r="M35" s="87"/>
      <c r="N35" s="87"/>
      <c r="O35" s="88" t="s">
        <v>121</v>
      </c>
      <c r="P35" s="89" t="s">
        <v>20</v>
      </c>
      <c r="R35" s="90" t="s">
        <v>10</v>
      </c>
      <c r="S35" s="46">
        <v>2300</v>
      </c>
    </row>
    <row r="36" spans="1:19" ht="9" customHeight="1" x14ac:dyDescent="0.2">
      <c r="A36" s="44"/>
      <c r="B36" s="85"/>
      <c r="C36" s="64" t="s">
        <v>189</v>
      </c>
      <c r="D36" s="64"/>
      <c r="E36" s="65">
        <v>1</v>
      </c>
      <c r="F36" s="65">
        <v>1</v>
      </c>
      <c r="G36" s="65" t="s">
        <v>19</v>
      </c>
      <c r="H36" s="65"/>
      <c r="I36" s="73"/>
      <c r="J36" s="63"/>
      <c r="K36" s="65" t="s">
        <v>190</v>
      </c>
      <c r="L36" s="65"/>
      <c r="M36" s="87"/>
      <c r="N36" s="87"/>
      <c r="O36" s="76">
        <v>2300</v>
      </c>
      <c r="P36" s="76" t="s">
        <v>36</v>
      </c>
      <c r="R36" s="77">
        <v>2300</v>
      </c>
      <c r="S36" s="46"/>
    </row>
    <row r="37" spans="1:19" ht="9" customHeight="1" x14ac:dyDescent="0.2">
      <c r="A37" s="70" t="s">
        <v>130</v>
      </c>
      <c r="B37" s="70"/>
      <c r="C37" s="72"/>
      <c r="D37" s="72"/>
      <c r="E37" s="65" t="s">
        <v>131</v>
      </c>
      <c r="F37" s="65" t="s">
        <v>117</v>
      </c>
      <c r="G37" s="87" t="s">
        <v>118</v>
      </c>
      <c r="H37" s="87"/>
      <c r="I37" s="65" t="s">
        <v>132</v>
      </c>
      <c r="J37" s="63"/>
      <c r="K37" s="87"/>
      <c r="L37" s="73" t="s">
        <v>120</v>
      </c>
      <c r="M37" s="87"/>
      <c r="N37" s="87"/>
      <c r="O37" s="68" t="s">
        <v>121</v>
      </c>
      <c r="P37" s="66" t="s">
        <v>20</v>
      </c>
      <c r="R37" s="69" t="s">
        <v>10</v>
      </c>
      <c r="S37" s="46">
        <v>1174.222222222219</v>
      </c>
    </row>
    <row r="38" spans="1:19" ht="9" customHeight="1" x14ac:dyDescent="0.2">
      <c r="A38" s="70"/>
      <c r="B38" s="70"/>
      <c r="C38" s="64" t="s">
        <v>133</v>
      </c>
      <c r="D38" s="64"/>
      <c r="E38" s="73">
        <v>16</v>
      </c>
      <c r="F38" s="65">
        <v>2</v>
      </c>
      <c r="G38" s="65" t="s">
        <v>19</v>
      </c>
      <c r="H38" s="65"/>
      <c r="I38" s="73">
        <v>4</v>
      </c>
      <c r="J38" s="63"/>
      <c r="K38" s="65"/>
      <c r="L38" s="73">
        <v>42</v>
      </c>
      <c r="M38" s="87"/>
      <c r="N38" s="87"/>
      <c r="O38" s="76">
        <v>476</v>
      </c>
      <c r="P38" s="76" t="s">
        <v>19</v>
      </c>
      <c r="R38" s="77">
        <v>952</v>
      </c>
      <c r="S38" s="46"/>
    </row>
    <row r="39" spans="1:19" ht="9" customHeight="1" x14ac:dyDescent="0.2">
      <c r="A39" s="70"/>
      <c r="B39" s="70"/>
      <c r="C39" s="64" t="s">
        <v>133</v>
      </c>
      <c r="D39" s="64"/>
      <c r="E39" s="73">
        <v>12</v>
      </c>
      <c r="F39" s="65">
        <v>2</v>
      </c>
      <c r="G39" s="65" t="s">
        <v>19</v>
      </c>
      <c r="H39" s="65"/>
      <c r="I39" s="73">
        <v>4</v>
      </c>
      <c r="J39" s="63"/>
      <c r="K39" s="65"/>
      <c r="L39" s="73" t="s">
        <v>129</v>
      </c>
      <c r="M39" s="87"/>
      <c r="N39" s="87"/>
      <c r="O39" s="76">
        <v>111.11111111111111</v>
      </c>
      <c r="P39" s="76" t="s">
        <v>19</v>
      </c>
      <c r="R39" s="77">
        <v>222.22222222222223</v>
      </c>
      <c r="S39" s="46"/>
    </row>
    <row r="40" spans="1:19" ht="9" customHeight="1" x14ac:dyDescent="0.2">
      <c r="A40" s="70" t="s">
        <v>141</v>
      </c>
      <c r="B40" s="71"/>
      <c r="C40" s="72"/>
      <c r="D40" s="72"/>
      <c r="E40" s="65" t="s">
        <v>116</v>
      </c>
      <c r="F40" s="65" t="s">
        <v>117</v>
      </c>
      <c r="G40" s="87" t="s">
        <v>118</v>
      </c>
      <c r="H40" s="87"/>
      <c r="I40" s="65" t="s">
        <v>135</v>
      </c>
      <c r="J40" s="63"/>
      <c r="K40" s="87"/>
      <c r="L40" s="65"/>
      <c r="M40" s="87"/>
      <c r="N40" s="87"/>
      <c r="O40" s="68" t="s">
        <v>121</v>
      </c>
      <c r="P40" s="66" t="s">
        <v>20</v>
      </c>
      <c r="R40" s="69" t="s">
        <v>10</v>
      </c>
      <c r="S40" s="46">
        <v>902</v>
      </c>
    </row>
    <row r="41" spans="1:19" ht="9" customHeight="1" x14ac:dyDescent="0.2">
      <c r="A41" s="84"/>
      <c r="B41" s="83"/>
      <c r="C41" s="64" t="s">
        <v>141</v>
      </c>
      <c r="D41" s="64"/>
      <c r="E41" s="73">
        <v>4</v>
      </c>
      <c r="F41" s="65">
        <v>4</v>
      </c>
      <c r="G41" s="65" t="s">
        <v>142</v>
      </c>
      <c r="H41" s="65"/>
      <c r="I41" s="73">
        <v>600</v>
      </c>
      <c r="J41" s="63"/>
      <c r="K41" s="65"/>
      <c r="L41" s="65"/>
      <c r="M41" s="87"/>
      <c r="N41" s="87"/>
      <c r="O41" s="76">
        <v>24</v>
      </c>
      <c r="P41" s="76" t="s">
        <v>19</v>
      </c>
      <c r="R41" s="77">
        <v>96</v>
      </c>
      <c r="S41" s="46"/>
    </row>
    <row r="42" spans="1:19" ht="9" customHeight="1" x14ac:dyDescent="0.2">
      <c r="A42" s="82"/>
      <c r="B42" s="83"/>
      <c r="C42" s="64" t="s">
        <v>141</v>
      </c>
      <c r="D42" s="64"/>
      <c r="E42" s="73">
        <v>12</v>
      </c>
      <c r="F42" s="65">
        <v>5</v>
      </c>
      <c r="G42" s="65" t="s">
        <v>142</v>
      </c>
      <c r="H42" s="65"/>
      <c r="I42" s="73">
        <v>600</v>
      </c>
      <c r="J42" s="63"/>
      <c r="K42" s="65"/>
      <c r="L42" s="65"/>
      <c r="M42" s="87"/>
      <c r="N42" s="87"/>
      <c r="O42" s="76">
        <v>112</v>
      </c>
      <c r="P42" s="76" t="s">
        <v>19</v>
      </c>
      <c r="R42" s="77">
        <v>560</v>
      </c>
      <c r="S42" s="46"/>
    </row>
    <row r="43" spans="1:19" ht="9" customHeight="1" x14ac:dyDescent="0.2">
      <c r="A43" s="82"/>
      <c r="B43" s="83"/>
      <c r="C43" s="64" t="s">
        <v>141</v>
      </c>
      <c r="D43" s="64"/>
      <c r="E43" s="73">
        <v>10</v>
      </c>
      <c r="F43" s="65">
        <v>3</v>
      </c>
      <c r="G43" s="65" t="s">
        <v>142</v>
      </c>
      <c r="H43" s="65"/>
      <c r="I43" s="73">
        <v>600</v>
      </c>
      <c r="J43" s="63"/>
      <c r="K43" s="65"/>
      <c r="L43" s="65"/>
      <c r="M43" s="87"/>
      <c r="N43" s="87"/>
      <c r="O43" s="76">
        <v>82</v>
      </c>
      <c r="P43" s="76" t="s">
        <v>19</v>
      </c>
      <c r="R43" s="77">
        <v>246</v>
      </c>
      <c r="S43" s="46"/>
    </row>
    <row r="44" spans="1:19" ht="9" customHeight="1" x14ac:dyDescent="0.2">
      <c r="A44" s="70" t="s">
        <v>138</v>
      </c>
      <c r="B44" s="71"/>
      <c r="C44" s="72"/>
      <c r="D44" s="72"/>
      <c r="E44" s="65" t="s">
        <v>116</v>
      </c>
      <c r="F44" s="65" t="s">
        <v>117</v>
      </c>
      <c r="G44" s="87" t="s">
        <v>118</v>
      </c>
      <c r="H44" s="87"/>
      <c r="I44" s="65" t="s">
        <v>135</v>
      </c>
      <c r="J44" s="65" t="s">
        <v>123</v>
      </c>
      <c r="K44" s="65"/>
      <c r="L44" s="65"/>
      <c r="M44" s="87"/>
      <c r="N44" s="87"/>
      <c r="O44" s="68" t="s">
        <v>121</v>
      </c>
      <c r="P44" s="66" t="s">
        <v>20</v>
      </c>
      <c r="R44" s="69" t="s">
        <v>10</v>
      </c>
      <c r="S44" s="46">
        <v>6110</v>
      </c>
    </row>
    <row r="45" spans="1:19" ht="9" customHeight="1" x14ac:dyDescent="0.2">
      <c r="A45" s="84"/>
      <c r="B45" s="83"/>
      <c r="C45" s="64" t="s">
        <v>139</v>
      </c>
      <c r="D45" s="64"/>
      <c r="E45" s="73">
        <v>4</v>
      </c>
      <c r="F45" s="65">
        <v>6</v>
      </c>
      <c r="G45" s="65" t="s">
        <v>19</v>
      </c>
      <c r="H45" s="65"/>
      <c r="I45" s="73">
        <v>600</v>
      </c>
      <c r="J45" s="80" t="s">
        <v>126</v>
      </c>
      <c r="K45" s="73"/>
      <c r="L45" s="65"/>
      <c r="M45" s="87"/>
      <c r="N45" s="87"/>
      <c r="O45" s="76">
        <v>65</v>
      </c>
      <c r="P45" s="76" t="s">
        <v>19</v>
      </c>
      <c r="R45" s="77">
        <v>390</v>
      </c>
      <c r="S45" s="46"/>
    </row>
    <row r="46" spans="1:19" ht="9" customHeight="1" x14ac:dyDescent="0.2">
      <c r="A46" s="82"/>
      <c r="B46" s="83"/>
      <c r="C46" s="64" t="s">
        <v>139</v>
      </c>
      <c r="D46" s="64"/>
      <c r="E46" s="73">
        <v>12</v>
      </c>
      <c r="F46" s="65">
        <v>6</v>
      </c>
      <c r="G46" s="65" t="s">
        <v>19</v>
      </c>
      <c r="H46" s="65"/>
      <c r="I46" s="73">
        <v>600</v>
      </c>
      <c r="J46" s="80" t="s">
        <v>126</v>
      </c>
      <c r="K46" s="73"/>
      <c r="L46" s="65"/>
      <c r="M46" s="87"/>
      <c r="N46" s="87"/>
      <c r="O46" s="76">
        <v>350</v>
      </c>
      <c r="P46" s="76" t="s">
        <v>19</v>
      </c>
      <c r="R46" s="77">
        <v>2100</v>
      </c>
      <c r="S46" s="46"/>
    </row>
    <row r="47" spans="1:19" ht="9" customHeight="1" x14ac:dyDescent="0.2">
      <c r="A47" s="82"/>
      <c r="B47" s="83"/>
      <c r="C47" s="64" t="s">
        <v>139</v>
      </c>
      <c r="D47" s="64"/>
      <c r="E47" s="73">
        <v>12</v>
      </c>
      <c r="F47" s="65">
        <v>5</v>
      </c>
      <c r="G47" s="65" t="s">
        <v>19</v>
      </c>
      <c r="H47" s="65"/>
      <c r="I47" s="73">
        <v>600</v>
      </c>
      <c r="J47" s="80" t="s">
        <v>126</v>
      </c>
      <c r="K47" s="73"/>
      <c r="L47" s="65"/>
      <c r="M47" s="87"/>
      <c r="N47" s="87"/>
      <c r="O47" s="76">
        <v>350</v>
      </c>
      <c r="P47" s="76" t="s">
        <v>19</v>
      </c>
      <c r="R47" s="77">
        <v>1750</v>
      </c>
      <c r="S47" s="46"/>
    </row>
    <row r="48" spans="1:19" ht="9" customHeight="1" x14ac:dyDescent="0.2">
      <c r="A48" s="82"/>
      <c r="B48" s="83"/>
      <c r="C48" s="64" t="s">
        <v>139</v>
      </c>
      <c r="D48" s="64"/>
      <c r="E48" s="73">
        <v>10</v>
      </c>
      <c r="F48" s="65">
        <v>6</v>
      </c>
      <c r="G48" s="65" t="s">
        <v>19</v>
      </c>
      <c r="H48" s="65"/>
      <c r="I48" s="73">
        <v>600</v>
      </c>
      <c r="J48" s="80" t="s">
        <v>126</v>
      </c>
      <c r="K48" s="73"/>
      <c r="L48" s="65"/>
      <c r="M48" s="87"/>
      <c r="N48" s="87"/>
      <c r="O48" s="76">
        <v>240</v>
      </c>
      <c r="P48" s="76" t="s">
        <v>19</v>
      </c>
      <c r="R48" s="77">
        <v>1440</v>
      </c>
      <c r="S48" s="46"/>
    </row>
    <row r="49" spans="1:19" ht="9" customHeight="1" x14ac:dyDescent="0.2">
      <c r="A49" s="70"/>
      <c r="B49" s="70"/>
      <c r="C49" s="64" t="s">
        <v>191</v>
      </c>
      <c r="D49" s="64"/>
      <c r="E49" s="73">
        <v>12</v>
      </c>
      <c r="F49" s="65">
        <v>1</v>
      </c>
      <c r="G49" s="65" t="s">
        <v>19</v>
      </c>
      <c r="H49" s="65"/>
      <c r="I49" s="73">
        <v>600</v>
      </c>
      <c r="J49" s="80" t="s">
        <v>126</v>
      </c>
      <c r="K49" s="73"/>
      <c r="L49" s="65"/>
      <c r="M49" s="87"/>
      <c r="N49" s="87"/>
      <c r="O49" s="76">
        <v>430</v>
      </c>
      <c r="P49" s="76" t="s">
        <v>19</v>
      </c>
      <c r="R49" s="77">
        <v>430</v>
      </c>
      <c r="S49" s="46"/>
    </row>
    <row r="50" spans="1:19" ht="9" customHeight="1" x14ac:dyDescent="0.2">
      <c r="A50" s="70" t="s">
        <v>192</v>
      </c>
      <c r="B50" s="71"/>
      <c r="C50" s="63"/>
      <c r="D50" s="63"/>
      <c r="E50" s="65"/>
      <c r="F50" s="65" t="s">
        <v>117</v>
      </c>
      <c r="G50" s="87" t="s">
        <v>118</v>
      </c>
      <c r="H50" s="87"/>
      <c r="I50" s="65"/>
      <c r="J50" s="63"/>
      <c r="K50" s="87"/>
      <c r="L50" s="65"/>
      <c r="M50" s="87"/>
      <c r="N50" s="87"/>
      <c r="O50" s="68" t="s">
        <v>121</v>
      </c>
      <c r="P50" s="66" t="s">
        <v>20</v>
      </c>
      <c r="R50" s="69" t="s">
        <v>10</v>
      </c>
      <c r="S50" s="46">
        <v>4604</v>
      </c>
    </row>
    <row r="51" spans="1:19" ht="9" customHeight="1" x14ac:dyDescent="0.2">
      <c r="A51" s="44"/>
      <c r="B51" s="74"/>
      <c r="C51" s="64" t="s">
        <v>193</v>
      </c>
      <c r="D51" s="64"/>
      <c r="E51" s="65"/>
      <c r="F51" s="73">
        <v>2</v>
      </c>
      <c r="G51" s="104" t="s">
        <v>19</v>
      </c>
      <c r="H51" s="104"/>
      <c r="I51" s="65"/>
      <c r="J51" s="63"/>
      <c r="K51" s="104"/>
      <c r="L51" s="104"/>
      <c r="M51" s="63"/>
      <c r="N51" s="63"/>
      <c r="O51" s="76">
        <v>1280</v>
      </c>
      <c r="P51" s="92" t="s">
        <v>19</v>
      </c>
      <c r="R51" s="77">
        <v>2560</v>
      </c>
      <c r="S51" s="46"/>
    </row>
    <row r="52" spans="1:19" ht="9" customHeight="1" x14ac:dyDescent="0.2">
      <c r="A52" s="44"/>
      <c r="B52" s="74"/>
      <c r="C52" s="64" t="s">
        <v>194</v>
      </c>
      <c r="D52" s="64"/>
      <c r="E52" s="65"/>
      <c r="F52" s="73">
        <v>2</v>
      </c>
      <c r="G52" s="104" t="s">
        <v>19</v>
      </c>
      <c r="H52" s="104"/>
      <c r="I52" s="65"/>
      <c r="J52" s="63"/>
      <c r="K52" s="104"/>
      <c r="L52" s="104"/>
      <c r="M52" s="63"/>
      <c r="N52" s="63"/>
      <c r="O52" s="76">
        <v>1022</v>
      </c>
      <c r="P52" s="92" t="s">
        <v>19</v>
      </c>
      <c r="R52" s="77">
        <v>2044</v>
      </c>
      <c r="S52" s="46"/>
    </row>
    <row r="53" spans="1:19" ht="9" customHeight="1" x14ac:dyDescent="0.2">
      <c r="A53" s="70" t="s">
        <v>195</v>
      </c>
      <c r="B53" s="71"/>
      <c r="C53" s="72"/>
      <c r="D53" s="72"/>
      <c r="E53" s="65" t="s">
        <v>116</v>
      </c>
      <c r="F53" s="65" t="s">
        <v>117</v>
      </c>
      <c r="G53" s="87" t="s">
        <v>118</v>
      </c>
      <c r="H53" s="87"/>
      <c r="I53" s="65" t="s">
        <v>135</v>
      </c>
      <c r="J53" s="63"/>
      <c r="K53" s="87"/>
      <c r="L53" s="65"/>
      <c r="M53" s="87"/>
      <c r="N53" s="87"/>
      <c r="O53" s="88" t="s">
        <v>121</v>
      </c>
      <c r="P53" s="89" t="s">
        <v>20</v>
      </c>
      <c r="R53" s="90" t="s">
        <v>10</v>
      </c>
      <c r="S53" s="46">
        <v>4870</v>
      </c>
    </row>
    <row r="54" spans="1:19" ht="9" customHeight="1" x14ac:dyDescent="0.2">
      <c r="A54" s="44"/>
      <c r="B54" s="74"/>
      <c r="C54" s="64" t="s">
        <v>196</v>
      </c>
      <c r="D54" s="64"/>
      <c r="E54" s="65">
        <v>4</v>
      </c>
      <c r="F54" s="65">
        <v>1</v>
      </c>
      <c r="G54" s="65" t="s">
        <v>19</v>
      </c>
      <c r="H54" s="65"/>
      <c r="I54" s="73">
        <v>600</v>
      </c>
      <c r="J54" s="63"/>
      <c r="K54" s="65"/>
      <c r="L54" s="65"/>
      <c r="M54" s="87"/>
      <c r="N54" s="87"/>
      <c r="O54" s="76">
        <v>655</v>
      </c>
      <c r="P54" s="76" t="s">
        <v>36</v>
      </c>
      <c r="R54" s="77">
        <v>655</v>
      </c>
      <c r="S54" s="46"/>
    </row>
    <row r="55" spans="1:19" ht="9" customHeight="1" x14ac:dyDescent="0.2">
      <c r="A55" s="44"/>
      <c r="B55" s="74"/>
      <c r="C55" s="64" t="s">
        <v>197</v>
      </c>
      <c r="D55" s="64"/>
      <c r="E55" s="65">
        <v>10</v>
      </c>
      <c r="F55" s="65">
        <v>1</v>
      </c>
      <c r="G55" s="65" t="s">
        <v>19</v>
      </c>
      <c r="H55" s="65"/>
      <c r="I55" s="65"/>
      <c r="J55" s="63"/>
      <c r="K55" s="65"/>
      <c r="L55" s="65"/>
      <c r="M55" s="87"/>
      <c r="N55" s="87"/>
      <c r="O55" s="76">
        <v>4215</v>
      </c>
      <c r="P55" s="76" t="s">
        <v>36</v>
      </c>
      <c r="R55" s="77">
        <v>4215</v>
      </c>
      <c r="S55" s="46"/>
    </row>
    <row r="56" spans="1:19" ht="9" customHeight="1" x14ac:dyDescent="0.2">
      <c r="A56" s="70" t="s">
        <v>186</v>
      </c>
      <c r="B56" s="74"/>
      <c r="C56" s="72"/>
      <c r="D56" s="72"/>
      <c r="E56" s="65" t="s">
        <v>198</v>
      </c>
      <c r="F56" s="65" t="s">
        <v>117</v>
      </c>
      <c r="G56" s="87" t="s">
        <v>118</v>
      </c>
      <c r="H56" s="87"/>
      <c r="I56" s="65" t="s">
        <v>135</v>
      </c>
      <c r="J56" s="63"/>
      <c r="K56" s="87"/>
      <c r="L56" s="65"/>
      <c r="M56" s="87"/>
      <c r="N56" s="87"/>
      <c r="O56" s="88" t="s">
        <v>121</v>
      </c>
      <c r="P56" s="89" t="s">
        <v>20</v>
      </c>
      <c r="R56" s="90" t="s">
        <v>10</v>
      </c>
      <c r="S56" s="46">
        <v>43160</v>
      </c>
    </row>
    <row r="57" spans="1:19" ht="9" customHeight="1" x14ac:dyDescent="0.2">
      <c r="A57" s="44"/>
      <c r="B57" s="85"/>
      <c r="C57" s="64" t="s">
        <v>199</v>
      </c>
      <c r="D57" s="64"/>
      <c r="E57" s="65">
        <v>10</v>
      </c>
      <c r="F57" s="65">
        <v>1</v>
      </c>
      <c r="G57" s="65" t="s">
        <v>19</v>
      </c>
      <c r="H57" s="65"/>
      <c r="I57" s="73">
        <v>600</v>
      </c>
      <c r="J57" s="63"/>
      <c r="K57" s="65"/>
      <c r="L57" s="65"/>
      <c r="M57" s="87"/>
      <c r="N57" s="87"/>
      <c r="O57" s="76">
        <v>29060</v>
      </c>
      <c r="P57" s="76" t="s">
        <v>36</v>
      </c>
      <c r="R57" s="77">
        <v>29060</v>
      </c>
      <c r="S57" s="46"/>
    </row>
    <row r="58" spans="1:19" ht="9" customHeight="1" x14ac:dyDescent="0.2">
      <c r="A58" s="44"/>
      <c r="B58" s="85"/>
      <c r="C58" s="64" t="s">
        <v>200</v>
      </c>
      <c r="D58" s="64"/>
      <c r="E58" s="65">
        <v>10</v>
      </c>
      <c r="F58" s="65">
        <v>1</v>
      </c>
      <c r="G58" s="65" t="s">
        <v>19</v>
      </c>
      <c r="H58" s="65"/>
      <c r="I58" s="73">
        <v>600</v>
      </c>
      <c r="J58" s="63"/>
      <c r="K58" s="65"/>
      <c r="L58" s="65"/>
      <c r="M58" s="87"/>
      <c r="N58" s="87"/>
      <c r="O58" s="76">
        <v>5600</v>
      </c>
      <c r="P58" s="76" t="s">
        <v>36</v>
      </c>
      <c r="R58" s="77">
        <v>5600</v>
      </c>
      <c r="S58" s="46"/>
    </row>
    <row r="59" spans="1:19" ht="9" customHeight="1" x14ac:dyDescent="0.2">
      <c r="A59" s="44"/>
      <c r="B59" s="85"/>
      <c r="C59" s="64" t="s">
        <v>201</v>
      </c>
      <c r="D59" s="64"/>
      <c r="E59" s="65">
        <v>10</v>
      </c>
      <c r="F59" s="65">
        <v>1</v>
      </c>
      <c r="G59" s="65" t="s">
        <v>19</v>
      </c>
      <c r="H59" s="65"/>
      <c r="I59" s="73">
        <v>600</v>
      </c>
      <c r="J59" s="63"/>
      <c r="K59" s="65"/>
      <c r="L59" s="65"/>
      <c r="M59" s="87"/>
      <c r="N59" s="87"/>
      <c r="O59" s="76">
        <v>8500</v>
      </c>
      <c r="P59" s="76" t="s">
        <v>36</v>
      </c>
      <c r="R59" s="77">
        <v>8500</v>
      </c>
      <c r="S59" s="46"/>
    </row>
    <row r="60" spans="1:19" ht="9" customHeight="1" x14ac:dyDescent="0.2">
      <c r="A60" s="70" t="s">
        <v>202</v>
      </c>
      <c r="B60" s="74"/>
      <c r="C60" s="72"/>
      <c r="D60" s="72"/>
      <c r="E60" s="65"/>
      <c r="F60" s="65" t="s">
        <v>117</v>
      </c>
      <c r="G60" s="87" t="s">
        <v>118</v>
      </c>
      <c r="H60" s="87"/>
      <c r="I60" s="65" t="s">
        <v>203</v>
      </c>
      <c r="J60" s="63"/>
      <c r="K60" s="87"/>
      <c r="L60" s="65"/>
      <c r="M60" s="87"/>
      <c r="N60" s="87"/>
      <c r="O60" s="68" t="s">
        <v>121</v>
      </c>
      <c r="P60" s="66" t="s">
        <v>20</v>
      </c>
      <c r="R60" s="69" t="s">
        <v>10</v>
      </c>
      <c r="S60" s="46">
        <v>3500</v>
      </c>
    </row>
    <row r="61" spans="1:19" ht="9" customHeight="1" x14ac:dyDescent="0.2">
      <c r="A61" s="44"/>
      <c r="B61" s="74"/>
      <c r="C61" s="64" t="s">
        <v>204</v>
      </c>
      <c r="D61" s="64"/>
      <c r="E61" s="65"/>
      <c r="F61" s="65">
        <v>1</v>
      </c>
      <c r="G61" s="65" t="s">
        <v>19</v>
      </c>
      <c r="H61" s="65"/>
      <c r="I61" s="65"/>
      <c r="J61" s="63"/>
      <c r="K61" s="65"/>
      <c r="L61" s="65"/>
      <c r="M61" s="87"/>
      <c r="N61" s="87"/>
      <c r="O61" s="76">
        <v>3500</v>
      </c>
      <c r="P61" s="76" t="s">
        <v>36</v>
      </c>
      <c r="R61" s="77">
        <v>3500</v>
      </c>
      <c r="S61" s="46"/>
    </row>
    <row r="62" spans="1:19" ht="9" customHeight="1" x14ac:dyDescent="0.2">
      <c r="A62" s="44"/>
      <c r="B62" s="74"/>
      <c r="C62" s="64" t="s">
        <v>205</v>
      </c>
      <c r="D62" s="64"/>
      <c r="E62" s="65"/>
      <c r="F62" s="65"/>
      <c r="G62" s="65" t="s">
        <v>19</v>
      </c>
      <c r="H62" s="65"/>
      <c r="I62" s="65"/>
      <c r="J62" s="63"/>
      <c r="K62" s="65"/>
      <c r="L62" s="65"/>
      <c r="M62" s="87"/>
      <c r="N62" s="87"/>
      <c r="O62" s="76">
        <v>6000</v>
      </c>
      <c r="P62" s="76" t="s">
        <v>36</v>
      </c>
      <c r="R62" s="77" t="s">
        <v>206</v>
      </c>
      <c r="S62" s="46"/>
    </row>
    <row r="63" spans="1:19" ht="9" customHeight="1" x14ac:dyDescent="0.2">
      <c r="A63" s="105" t="s">
        <v>207</v>
      </c>
      <c r="B63" s="85"/>
      <c r="C63" s="106"/>
      <c r="D63" s="106"/>
      <c r="E63" s="65" t="s">
        <v>208</v>
      </c>
      <c r="F63" s="65" t="s">
        <v>117</v>
      </c>
      <c r="G63" s="87" t="s">
        <v>118</v>
      </c>
      <c r="H63" s="87"/>
      <c r="I63" s="65"/>
      <c r="J63" s="63"/>
      <c r="K63" s="87"/>
      <c r="L63" s="65"/>
      <c r="M63" s="87"/>
      <c r="N63" s="87"/>
      <c r="O63" s="68" t="s">
        <v>121</v>
      </c>
      <c r="P63" s="66" t="s">
        <v>20</v>
      </c>
      <c r="R63" s="69" t="s">
        <v>10</v>
      </c>
      <c r="S63" s="46">
        <v>1370</v>
      </c>
    </row>
    <row r="64" spans="1:19" ht="9" customHeight="1" x14ac:dyDescent="0.2">
      <c r="A64" s="107"/>
      <c r="B64" s="108"/>
      <c r="C64" s="64" t="s">
        <v>209</v>
      </c>
      <c r="D64" s="64"/>
      <c r="E64" s="65">
        <v>12</v>
      </c>
      <c r="F64" s="65">
        <v>4</v>
      </c>
      <c r="G64" s="65"/>
      <c r="H64" s="65"/>
      <c r="I64" s="65"/>
      <c r="J64" s="63"/>
      <c r="K64" s="65"/>
      <c r="L64" s="65"/>
      <c r="M64" s="87"/>
      <c r="N64" s="87"/>
      <c r="O64" s="76">
        <v>140</v>
      </c>
      <c r="P64" s="76" t="s">
        <v>19</v>
      </c>
      <c r="R64" s="77">
        <v>560</v>
      </c>
      <c r="S64" s="46"/>
    </row>
    <row r="65" spans="1:19" ht="9" customHeight="1" x14ac:dyDescent="0.2">
      <c r="A65" s="107"/>
      <c r="B65" s="108"/>
      <c r="C65" s="64" t="s">
        <v>209</v>
      </c>
      <c r="D65" s="64"/>
      <c r="E65" s="65">
        <v>10</v>
      </c>
      <c r="F65" s="65">
        <v>4</v>
      </c>
      <c r="G65" s="65"/>
      <c r="H65" s="65"/>
      <c r="I65" s="65"/>
      <c r="J65" s="63"/>
      <c r="K65" s="65"/>
      <c r="L65" s="65"/>
      <c r="M65" s="87"/>
      <c r="N65" s="87"/>
      <c r="O65" s="76">
        <v>120</v>
      </c>
      <c r="P65" s="76" t="s">
        <v>19</v>
      </c>
      <c r="R65" s="77">
        <v>480</v>
      </c>
      <c r="S65" s="46"/>
    </row>
    <row r="66" spans="1:19" ht="9" customHeight="1" x14ac:dyDescent="0.2">
      <c r="A66" s="107"/>
      <c r="B66" s="108"/>
      <c r="C66" s="64" t="s">
        <v>209</v>
      </c>
      <c r="D66" s="64"/>
      <c r="E66" s="65">
        <v>4</v>
      </c>
      <c r="F66" s="65">
        <v>6</v>
      </c>
      <c r="G66" s="65"/>
      <c r="H66" s="65"/>
      <c r="I66" s="65"/>
      <c r="J66" s="63"/>
      <c r="K66" s="65"/>
      <c r="L66" s="65"/>
      <c r="M66" s="87"/>
      <c r="N66" s="87"/>
      <c r="O66" s="76">
        <v>55</v>
      </c>
      <c r="P66" s="76" t="s">
        <v>19</v>
      </c>
      <c r="R66" s="77">
        <v>330</v>
      </c>
      <c r="S66" s="46"/>
    </row>
    <row r="67" spans="1:19" ht="9" customHeight="1" x14ac:dyDescent="0.2">
      <c r="A67" s="70" t="s">
        <v>210</v>
      </c>
      <c r="B67" s="70"/>
      <c r="C67" s="63"/>
      <c r="D67" s="63"/>
      <c r="E67" s="65" t="s">
        <v>211</v>
      </c>
      <c r="F67" s="65" t="s">
        <v>117</v>
      </c>
      <c r="G67" s="87" t="s">
        <v>118</v>
      </c>
      <c r="H67" s="87"/>
      <c r="I67" s="65" t="s">
        <v>212</v>
      </c>
      <c r="J67" s="63"/>
      <c r="K67" s="87"/>
      <c r="L67" s="65"/>
      <c r="M67" s="87"/>
      <c r="N67" s="87"/>
      <c r="O67" s="68" t="s">
        <v>121</v>
      </c>
      <c r="P67" s="66" t="s">
        <v>20</v>
      </c>
      <c r="R67" s="69" t="s">
        <v>10</v>
      </c>
      <c r="S67" s="46">
        <v>2450</v>
      </c>
    </row>
    <row r="68" spans="1:19" ht="9" customHeight="1" x14ac:dyDescent="0.2">
      <c r="A68" s="70"/>
      <c r="B68" s="70"/>
      <c r="C68" s="64" t="s">
        <v>213</v>
      </c>
      <c r="D68" s="64"/>
      <c r="E68" s="65">
        <v>200</v>
      </c>
      <c r="F68" s="104">
        <v>550</v>
      </c>
      <c r="G68" s="104" t="s">
        <v>11</v>
      </c>
      <c r="H68" s="104"/>
      <c r="I68" s="65">
        <v>75</v>
      </c>
      <c r="J68" s="63"/>
      <c r="K68" s="104"/>
      <c r="L68" s="104"/>
      <c r="M68" s="63"/>
      <c r="N68" s="63"/>
      <c r="O68" s="76">
        <v>10.5</v>
      </c>
      <c r="P68" s="92" t="s">
        <v>11</v>
      </c>
      <c r="R68" s="77">
        <v>2100</v>
      </c>
      <c r="S68" s="46"/>
    </row>
    <row r="69" spans="1:19" ht="9" customHeight="1" x14ac:dyDescent="0.2">
      <c r="A69" s="70"/>
      <c r="B69" s="70"/>
      <c r="C69" s="64" t="s">
        <v>214</v>
      </c>
      <c r="D69" s="64"/>
      <c r="E69" s="65"/>
      <c r="F69" s="73">
        <v>1</v>
      </c>
      <c r="G69" s="73" t="s">
        <v>19</v>
      </c>
      <c r="H69" s="73"/>
      <c r="I69" s="65"/>
      <c r="J69" s="63"/>
      <c r="K69" s="73"/>
      <c r="L69" s="73"/>
      <c r="M69" s="63"/>
      <c r="N69" s="63"/>
      <c r="O69" s="76">
        <v>350</v>
      </c>
      <c r="P69" s="92" t="s">
        <v>36</v>
      </c>
      <c r="R69" s="77">
        <v>350</v>
      </c>
      <c r="S69" s="46"/>
    </row>
    <row r="70" spans="1:19" ht="9" customHeight="1" x14ac:dyDescent="0.2">
      <c r="A70" s="70" t="s">
        <v>215</v>
      </c>
      <c r="B70" s="70"/>
      <c r="C70" s="72"/>
      <c r="D70" s="72"/>
      <c r="E70" s="65" t="s">
        <v>187</v>
      </c>
      <c r="F70" s="65" t="s">
        <v>117</v>
      </c>
      <c r="G70" s="87" t="s">
        <v>118</v>
      </c>
      <c r="H70" s="87"/>
      <c r="I70" s="65"/>
      <c r="J70" s="63"/>
      <c r="K70" s="87"/>
      <c r="L70" s="109"/>
      <c r="M70" s="87"/>
      <c r="N70" s="87"/>
      <c r="O70" s="68" t="s">
        <v>121</v>
      </c>
      <c r="P70" s="66" t="s">
        <v>20</v>
      </c>
      <c r="R70" s="69" t="s">
        <v>10</v>
      </c>
      <c r="S70" s="46">
        <v>3735.3390936095966</v>
      </c>
    </row>
    <row r="71" spans="1:19" ht="9" customHeight="1" x14ac:dyDescent="0.2">
      <c r="A71" s="70"/>
      <c r="B71" s="70"/>
      <c r="C71" s="64" t="s">
        <v>216</v>
      </c>
      <c r="D71" s="64"/>
      <c r="E71" s="104"/>
      <c r="F71" s="104">
        <v>5</v>
      </c>
      <c r="G71" s="65" t="s">
        <v>217</v>
      </c>
      <c r="H71" s="65"/>
      <c r="I71" s="65"/>
      <c r="J71" s="63"/>
      <c r="K71" s="65"/>
      <c r="L71" s="102"/>
      <c r="M71" s="63"/>
      <c r="N71" s="63"/>
      <c r="O71" s="76">
        <v>120</v>
      </c>
      <c r="P71" s="92" t="s">
        <v>217</v>
      </c>
      <c r="R71" s="77">
        <v>600</v>
      </c>
      <c r="S71" s="46"/>
    </row>
    <row r="72" spans="1:19" ht="9" customHeight="1" x14ac:dyDescent="0.2">
      <c r="A72" s="70"/>
      <c r="B72" s="70"/>
      <c r="C72" s="64" t="s">
        <v>218</v>
      </c>
      <c r="D72" s="64"/>
      <c r="E72" s="104"/>
      <c r="F72" s="104">
        <v>11.728612573401893</v>
      </c>
      <c r="G72" s="65" t="s">
        <v>217</v>
      </c>
      <c r="H72" s="65"/>
      <c r="I72" s="65"/>
      <c r="J72" s="63"/>
      <c r="K72" s="65"/>
      <c r="L72" s="102"/>
      <c r="M72" s="63"/>
      <c r="N72" s="63"/>
      <c r="O72" s="76">
        <v>140</v>
      </c>
      <c r="P72" s="92" t="s">
        <v>217</v>
      </c>
      <c r="R72" s="77">
        <v>1642.0057602762649</v>
      </c>
      <c r="S72" s="46"/>
    </row>
    <row r="73" spans="1:19" ht="9" customHeight="1" x14ac:dyDescent="0.2">
      <c r="A73" s="70"/>
      <c r="B73" s="70"/>
      <c r="C73" s="64" t="s">
        <v>216</v>
      </c>
      <c r="D73" s="64"/>
      <c r="E73" s="104"/>
      <c r="F73" s="104">
        <v>12.444444444444445</v>
      </c>
      <c r="G73" s="65" t="s">
        <v>217</v>
      </c>
      <c r="H73" s="65"/>
      <c r="I73" s="65"/>
      <c r="J73" s="63"/>
      <c r="K73" s="65"/>
      <c r="L73" s="102"/>
      <c r="M73" s="63"/>
      <c r="N73" s="63"/>
      <c r="O73" s="76">
        <v>120</v>
      </c>
      <c r="P73" s="92" t="s">
        <v>217</v>
      </c>
      <c r="R73" s="77">
        <v>1493.3333333333333</v>
      </c>
      <c r="S73" s="46"/>
    </row>
    <row r="74" spans="1:19" ht="9" customHeight="1" x14ac:dyDescent="0.2">
      <c r="A74" s="70" t="s">
        <v>219</v>
      </c>
      <c r="B74" s="74"/>
      <c r="C74" s="72"/>
      <c r="D74" s="72"/>
      <c r="E74" s="63"/>
      <c r="F74" s="65" t="s">
        <v>117</v>
      </c>
      <c r="G74" s="87" t="s">
        <v>118</v>
      </c>
      <c r="H74" s="87"/>
      <c r="I74" s="65" t="s">
        <v>220</v>
      </c>
      <c r="J74" s="63"/>
      <c r="K74" s="87"/>
      <c r="L74" s="65"/>
      <c r="M74" s="87"/>
      <c r="N74" s="87"/>
      <c r="O74" s="68" t="s">
        <v>121</v>
      </c>
      <c r="P74" s="66" t="s">
        <v>20</v>
      </c>
      <c r="R74" s="69" t="s">
        <v>10</v>
      </c>
      <c r="S74" s="46">
        <v>3500</v>
      </c>
    </row>
    <row r="75" spans="1:19" ht="9" customHeight="1" x14ac:dyDescent="0.2">
      <c r="A75" s="70"/>
      <c r="B75" s="85"/>
      <c r="C75" s="64" t="s">
        <v>221</v>
      </c>
      <c r="D75" s="64"/>
      <c r="E75" s="110" t="s">
        <v>222</v>
      </c>
      <c r="F75" s="65">
        <v>1</v>
      </c>
      <c r="G75" s="65" t="s">
        <v>19</v>
      </c>
      <c r="H75" s="65"/>
      <c r="I75" s="103">
        <v>500</v>
      </c>
      <c r="J75" s="63"/>
      <c r="K75" s="65"/>
      <c r="L75" s="65"/>
      <c r="M75" s="87"/>
      <c r="N75" s="87"/>
      <c r="O75" s="76">
        <v>7</v>
      </c>
      <c r="P75" s="76" t="s">
        <v>223</v>
      </c>
      <c r="R75" s="77">
        <v>3500</v>
      </c>
      <c r="S75" s="46"/>
    </row>
    <row r="76" spans="1:19" ht="9" customHeight="1" x14ac:dyDescent="0.2">
      <c r="A76" s="70" t="s">
        <v>224</v>
      </c>
      <c r="B76" s="85"/>
      <c r="C76" s="64"/>
      <c r="D76" s="64"/>
      <c r="E76" s="65" t="s">
        <v>225</v>
      </c>
      <c r="F76" s="65" t="s">
        <v>11</v>
      </c>
      <c r="G76" s="87" t="s">
        <v>118</v>
      </c>
      <c r="H76" s="87"/>
      <c r="I76" s="65"/>
      <c r="J76" s="63"/>
      <c r="K76" s="87"/>
      <c r="L76" s="65"/>
      <c r="M76" s="87"/>
      <c r="N76" s="87"/>
      <c r="O76" s="68" t="s">
        <v>121</v>
      </c>
      <c r="P76" s="66" t="s">
        <v>20</v>
      </c>
      <c r="R76" s="69" t="s">
        <v>10</v>
      </c>
      <c r="S76" s="46">
        <v>2880</v>
      </c>
    </row>
    <row r="77" spans="1:19" ht="9" customHeight="1" x14ac:dyDescent="0.2">
      <c r="A77" s="107"/>
      <c r="B77" s="108"/>
      <c r="C77" s="64" t="s">
        <v>226</v>
      </c>
      <c r="D77" s="64"/>
      <c r="E77" s="65">
        <v>6</v>
      </c>
      <c r="F77" s="65">
        <v>288</v>
      </c>
      <c r="G77" s="65" t="s">
        <v>11</v>
      </c>
      <c r="H77" s="65"/>
      <c r="I77" s="65"/>
      <c r="J77" s="63"/>
      <c r="K77" s="65"/>
      <c r="L77" s="65"/>
      <c r="M77" s="87"/>
      <c r="N77" s="87"/>
      <c r="O77" s="76">
        <v>10</v>
      </c>
      <c r="P77" s="76" t="s">
        <v>11</v>
      </c>
      <c r="R77" s="77">
        <v>2880</v>
      </c>
      <c r="S77" s="46"/>
    </row>
    <row r="78" spans="1:19" ht="9" customHeight="1" x14ac:dyDescent="0.2">
      <c r="A78" s="70" t="s">
        <v>227</v>
      </c>
      <c r="B78" s="70"/>
      <c r="C78" s="72"/>
      <c r="D78" s="72"/>
      <c r="E78" s="65" t="s">
        <v>211</v>
      </c>
      <c r="F78" s="65" t="s">
        <v>117</v>
      </c>
      <c r="G78" s="87" t="s">
        <v>118</v>
      </c>
      <c r="H78" s="87"/>
      <c r="I78" s="65" t="s">
        <v>212</v>
      </c>
      <c r="J78" s="63" t="s">
        <v>228</v>
      </c>
      <c r="K78" s="87"/>
      <c r="L78" s="65" t="s">
        <v>229</v>
      </c>
      <c r="M78" s="87"/>
      <c r="N78" s="87"/>
      <c r="O78" s="68" t="s">
        <v>121</v>
      </c>
      <c r="P78" s="66" t="s">
        <v>20</v>
      </c>
      <c r="R78" s="69" t="s">
        <v>10</v>
      </c>
      <c r="S78" s="46">
        <v>15140</v>
      </c>
    </row>
    <row r="79" spans="1:19" ht="9" customHeight="1" x14ac:dyDescent="0.2">
      <c r="A79" s="70"/>
      <c r="B79" s="70"/>
      <c r="C79" s="64" t="s">
        <v>230</v>
      </c>
      <c r="D79" s="64"/>
      <c r="E79" s="65">
        <v>10</v>
      </c>
      <c r="F79" s="65">
        <v>80</v>
      </c>
      <c r="G79" s="65" t="s">
        <v>231</v>
      </c>
      <c r="H79" s="65"/>
      <c r="I79" s="65">
        <v>8</v>
      </c>
      <c r="J79" s="65">
        <v>8</v>
      </c>
      <c r="K79" s="65"/>
      <c r="L79" s="65"/>
      <c r="M79" s="87"/>
      <c r="N79" s="87"/>
      <c r="O79" s="76">
        <v>189.25</v>
      </c>
      <c r="P79" s="76" t="s">
        <v>232</v>
      </c>
      <c r="R79" s="77">
        <v>15140</v>
      </c>
      <c r="S79" s="46"/>
    </row>
    <row r="80" spans="1:19" ht="9" customHeight="1" x14ac:dyDescent="0.2">
      <c r="A80" s="70" t="s">
        <v>233</v>
      </c>
      <c r="B80" s="71"/>
      <c r="C80" s="63"/>
      <c r="D80" s="63"/>
      <c r="E80" s="65"/>
      <c r="F80" s="65" t="s">
        <v>117</v>
      </c>
      <c r="G80" s="87" t="s">
        <v>118</v>
      </c>
      <c r="H80" s="87"/>
      <c r="I80" s="65"/>
      <c r="J80" s="63"/>
      <c r="K80" s="87"/>
      <c r="L80" s="65"/>
      <c r="M80" s="87"/>
      <c r="N80" s="87"/>
      <c r="O80" s="68" t="s">
        <v>121</v>
      </c>
      <c r="P80" s="66" t="s">
        <v>20</v>
      </c>
      <c r="R80" s="69" t="s">
        <v>10</v>
      </c>
      <c r="S80" s="46">
        <v>525</v>
      </c>
    </row>
    <row r="81" spans="1:19" ht="9" customHeight="1" x14ac:dyDescent="0.2">
      <c r="A81" s="44"/>
      <c r="B81" s="74"/>
      <c r="C81" s="64" t="s">
        <v>234</v>
      </c>
      <c r="D81" s="64"/>
      <c r="E81" s="65"/>
      <c r="F81" s="104">
        <v>3</v>
      </c>
      <c r="G81" s="104" t="s">
        <v>19</v>
      </c>
      <c r="H81" s="104"/>
      <c r="I81" s="65"/>
      <c r="J81" s="63"/>
      <c r="K81" s="104"/>
      <c r="L81" s="104"/>
      <c r="M81" s="63"/>
      <c r="N81" s="63"/>
      <c r="O81" s="76">
        <v>175</v>
      </c>
      <c r="P81" s="92" t="s">
        <v>19</v>
      </c>
      <c r="R81" s="77">
        <v>525</v>
      </c>
      <c r="S81" s="46"/>
    </row>
    <row r="82" spans="1:19" ht="9" customHeight="1" x14ac:dyDescent="0.2">
      <c r="A82" s="70" t="s">
        <v>235</v>
      </c>
      <c r="B82" s="70"/>
      <c r="C82" s="63"/>
      <c r="D82" s="63"/>
      <c r="E82" s="65"/>
      <c r="F82" s="65" t="s">
        <v>117</v>
      </c>
      <c r="G82" s="87" t="s">
        <v>118</v>
      </c>
      <c r="H82" s="87"/>
      <c r="I82" s="65"/>
      <c r="J82" s="63"/>
      <c r="K82" s="87"/>
      <c r="L82" s="65"/>
      <c r="M82" s="87"/>
      <c r="N82" s="87"/>
      <c r="O82" s="68" t="s">
        <v>121</v>
      </c>
      <c r="P82" s="66" t="s">
        <v>20</v>
      </c>
      <c r="R82" s="69" t="s">
        <v>10</v>
      </c>
      <c r="S82" s="46">
        <v>1330</v>
      </c>
    </row>
    <row r="83" spans="1:19" ht="9" customHeight="1" x14ac:dyDescent="0.2">
      <c r="A83" s="70"/>
      <c r="B83" s="70"/>
      <c r="C83" s="64" t="s">
        <v>236</v>
      </c>
      <c r="D83" s="64"/>
      <c r="E83" s="65"/>
      <c r="F83" s="104">
        <v>1</v>
      </c>
      <c r="G83" s="104" t="s">
        <v>19</v>
      </c>
      <c r="H83" s="104"/>
      <c r="I83" s="65"/>
      <c r="J83" s="63"/>
      <c r="K83" s="104"/>
      <c r="L83" s="104"/>
      <c r="M83" s="63"/>
      <c r="N83" s="63"/>
      <c r="O83" s="76">
        <v>1330</v>
      </c>
      <c r="P83" s="92" t="s">
        <v>19</v>
      </c>
      <c r="R83" s="77">
        <v>1330</v>
      </c>
      <c r="S83" s="46"/>
    </row>
    <row r="84" spans="1:19" ht="9" customHeight="1" x14ac:dyDescent="0.2">
      <c r="A84" s="70" t="s">
        <v>195</v>
      </c>
      <c r="B84" s="71"/>
      <c r="C84" s="72"/>
      <c r="D84" s="72"/>
      <c r="E84" s="65" t="s">
        <v>116</v>
      </c>
      <c r="F84" s="65" t="s">
        <v>117</v>
      </c>
      <c r="G84" s="87" t="s">
        <v>118</v>
      </c>
      <c r="H84" s="87"/>
      <c r="I84" s="65" t="s">
        <v>135</v>
      </c>
      <c r="J84" s="63"/>
      <c r="K84" s="87"/>
      <c r="L84" s="65"/>
      <c r="M84" s="87"/>
      <c r="N84" s="87"/>
      <c r="O84" s="88" t="s">
        <v>121</v>
      </c>
      <c r="P84" s="89" t="s">
        <v>20</v>
      </c>
      <c r="R84" s="90" t="s">
        <v>10</v>
      </c>
      <c r="S84" s="46">
        <v>80</v>
      </c>
    </row>
    <row r="85" spans="1:19" ht="9" customHeight="1" x14ac:dyDescent="0.2">
      <c r="A85" s="44"/>
      <c r="B85" s="74"/>
      <c r="C85" s="64" t="s">
        <v>237</v>
      </c>
      <c r="D85" s="64"/>
      <c r="E85" s="65"/>
      <c r="F85" s="65">
        <v>1</v>
      </c>
      <c r="G85" s="65" t="s">
        <v>19</v>
      </c>
      <c r="H85" s="65"/>
      <c r="I85" s="65"/>
      <c r="J85" s="63"/>
      <c r="K85" s="65"/>
      <c r="L85" s="65"/>
      <c r="M85" s="87"/>
      <c r="N85" s="87"/>
      <c r="O85" s="76">
        <v>80</v>
      </c>
      <c r="P85" s="76" t="s">
        <v>36</v>
      </c>
      <c r="R85" s="77">
        <v>80</v>
      </c>
      <c r="S85" s="46"/>
    </row>
    <row r="86" spans="1:19" ht="9" customHeight="1" x14ac:dyDescent="0.2">
      <c r="A86" s="70" t="s">
        <v>238</v>
      </c>
      <c r="B86" s="74"/>
      <c r="C86" s="72"/>
      <c r="D86" s="72"/>
      <c r="E86" s="65" t="s">
        <v>187</v>
      </c>
      <c r="F86" s="65" t="s">
        <v>117</v>
      </c>
      <c r="G86" s="87" t="s">
        <v>118</v>
      </c>
      <c r="H86" s="87"/>
      <c r="I86" s="65" t="s">
        <v>135</v>
      </c>
      <c r="J86" s="63"/>
      <c r="K86" s="87" t="s">
        <v>188</v>
      </c>
      <c r="L86" s="65"/>
      <c r="M86" s="87"/>
      <c r="N86" s="87"/>
      <c r="O86" s="88" t="s">
        <v>121</v>
      </c>
      <c r="P86" s="89" t="s">
        <v>20</v>
      </c>
      <c r="R86" s="90" t="s">
        <v>10</v>
      </c>
      <c r="S86" s="46">
        <v>29360</v>
      </c>
    </row>
    <row r="87" spans="1:19" ht="9" customHeight="1" x14ac:dyDescent="0.2">
      <c r="A87" s="44"/>
      <c r="B87" s="74"/>
      <c r="C87" s="64" t="s">
        <v>239</v>
      </c>
      <c r="D87" s="64"/>
      <c r="E87" s="65">
        <v>12</v>
      </c>
      <c r="F87" s="65">
        <v>1</v>
      </c>
      <c r="G87" s="65" t="s">
        <v>19</v>
      </c>
      <c r="H87" s="65"/>
      <c r="I87" s="73">
        <v>600</v>
      </c>
      <c r="J87" s="63"/>
      <c r="K87" s="65"/>
      <c r="L87" s="65"/>
      <c r="M87" s="87"/>
      <c r="N87" s="87"/>
      <c r="O87" s="76">
        <v>2000</v>
      </c>
      <c r="P87" s="76" t="s">
        <v>36</v>
      </c>
      <c r="R87" s="77">
        <v>2000</v>
      </c>
      <c r="S87" s="46"/>
    </row>
    <row r="88" spans="1:19" ht="9" customHeight="1" x14ac:dyDescent="0.2">
      <c r="A88" s="44"/>
      <c r="B88" s="74"/>
      <c r="C88" s="64" t="s">
        <v>240</v>
      </c>
      <c r="D88" s="64"/>
      <c r="E88" s="65"/>
      <c r="F88" s="65">
        <v>1</v>
      </c>
      <c r="G88" s="65" t="s">
        <v>19</v>
      </c>
      <c r="H88" s="65"/>
      <c r="I88" s="65"/>
      <c r="J88" s="63"/>
      <c r="K88" s="65"/>
      <c r="L88" s="65"/>
      <c r="M88" s="87"/>
      <c r="N88" s="87"/>
      <c r="O88" s="76">
        <v>19500</v>
      </c>
      <c r="P88" s="76" t="s">
        <v>36</v>
      </c>
      <c r="R88" s="77">
        <v>19500</v>
      </c>
      <c r="S88" s="46"/>
    </row>
    <row r="89" spans="1:19" ht="9" customHeight="1" x14ac:dyDescent="0.2">
      <c r="A89" s="44"/>
      <c r="B89" s="85"/>
      <c r="C89" s="64" t="s">
        <v>241</v>
      </c>
      <c r="D89" s="64"/>
      <c r="E89" s="65"/>
      <c r="F89" s="65">
        <v>1</v>
      </c>
      <c r="G89" s="65" t="s">
        <v>19</v>
      </c>
      <c r="H89" s="65"/>
      <c r="I89" s="65"/>
      <c r="J89" s="63"/>
      <c r="K89" s="65"/>
      <c r="L89" s="65"/>
      <c r="M89" s="87"/>
      <c r="N89" s="87"/>
      <c r="O89" s="76">
        <v>325</v>
      </c>
      <c r="P89" s="76" t="s">
        <v>36</v>
      </c>
      <c r="R89" s="77">
        <v>325</v>
      </c>
      <c r="S89" s="46"/>
    </row>
    <row r="90" spans="1:19" ht="9" customHeight="1" x14ac:dyDescent="0.2">
      <c r="A90" s="44"/>
      <c r="B90" s="85"/>
      <c r="C90" s="64" t="s">
        <v>242</v>
      </c>
      <c r="D90" s="64"/>
      <c r="E90" s="65"/>
      <c r="F90" s="65">
        <v>1</v>
      </c>
      <c r="G90" s="65" t="s">
        <v>19</v>
      </c>
      <c r="H90" s="65"/>
      <c r="I90" s="65"/>
      <c r="J90" s="63"/>
      <c r="K90" s="65"/>
      <c r="L90" s="65"/>
      <c r="M90" s="87"/>
      <c r="N90" s="87"/>
      <c r="O90" s="76">
        <v>385</v>
      </c>
      <c r="P90" s="76" t="s">
        <v>36</v>
      </c>
      <c r="R90" s="77">
        <v>385</v>
      </c>
      <c r="S90" s="46"/>
    </row>
    <row r="91" spans="1:19" ht="9" customHeight="1" x14ac:dyDescent="0.2">
      <c r="A91" s="44"/>
      <c r="B91" s="85"/>
      <c r="C91" s="64" t="s">
        <v>243</v>
      </c>
      <c r="D91" s="64"/>
      <c r="E91" s="65"/>
      <c r="F91" s="65">
        <v>1</v>
      </c>
      <c r="G91" s="65" t="s">
        <v>19</v>
      </c>
      <c r="H91" s="65"/>
      <c r="I91" s="65"/>
      <c r="J91" s="63"/>
      <c r="K91" s="65"/>
      <c r="L91" s="65"/>
      <c r="M91" s="87"/>
      <c r="N91" s="87"/>
      <c r="O91" s="76">
        <v>550</v>
      </c>
      <c r="P91" s="76" t="s">
        <v>36</v>
      </c>
      <c r="R91" s="77">
        <v>550</v>
      </c>
      <c r="S91" s="46"/>
    </row>
    <row r="92" spans="1:19" ht="9" customHeight="1" x14ac:dyDescent="0.2">
      <c r="A92" s="44"/>
      <c r="B92" s="85"/>
      <c r="C92" s="64" t="s">
        <v>244</v>
      </c>
      <c r="D92" s="64"/>
      <c r="E92" s="65"/>
      <c r="F92" s="65">
        <v>1</v>
      </c>
      <c r="G92" s="65" t="s">
        <v>19</v>
      </c>
      <c r="H92" s="65"/>
      <c r="I92" s="65"/>
      <c r="J92" s="63"/>
      <c r="K92" s="65"/>
      <c r="L92" s="65"/>
      <c r="M92" s="87"/>
      <c r="N92" s="87"/>
      <c r="O92" s="76">
        <v>3500</v>
      </c>
      <c r="P92" s="76" t="s">
        <v>36</v>
      </c>
      <c r="R92" s="77">
        <v>3500</v>
      </c>
      <c r="S92" s="46"/>
    </row>
    <row r="93" spans="1:19" ht="9" customHeight="1" x14ac:dyDescent="0.2">
      <c r="A93" s="44"/>
      <c r="B93" s="85"/>
      <c r="C93" s="64" t="s">
        <v>245</v>
      </c>
      <c r="D93" s="64"/>
      <c r="E93" s="65"/>
      <c r="F93" s="65">
        <v>1</v>
      </c>
      <c r="G93" s="65" t="s">
        <v>19</v>
      </c>
      <c r="H93" s="65"/>
      <c r="I93" s="65"/>
      <c r="J93" s="63"/>
      <c r="K93" s="65"/>
      <c r="L93" s="65"/>
      <c r="M93" s="87"/>
      <c r="N93" s="87"/>
      <c r="O93" s="76">
        <v>1100</v>
      </c>
      <c r="P93" s="76" t="s">
        <v>36</v>
      </c>
      <c r="R93" s="77">
        <v>1100</v>
      </c>
      <c r="S93" s="46"/>
    </row>
    <row r="94" spans="1:19" ht="9" customHeight="1" x14ac:dyDescent="0.2">
      <c r="A94" s="44"/>
      <c r="B94" s="85"/>
      <c r="C94" s="64" t="s">
        <v>246</v>
      </c>
      <c r="D94" s="64"/>
      <c r="E94" s="65">
        <v>0.125</v>
      </c>
      <c r="F94" s="65">
        <v>100</v>
      </c>
      <c r="G94" s="65" t="s">
        <v>19</v>
      </c>
      <c r="H94" s="65"/>
      <c r="I94" s="73"/>
      <c r="J94" s="63"/>
      <c r="K94" s="65"/>
      <c r="L94" s="65"/>
      <c r="M94" s="87"/>
      <c r="N94" s="87"/>
      <c r="O94" s="76">
        <v>20</v>
      </c>
      <c r="P94" s="76" t="s">
        <v>36</v>
      </c>
      <c r="R94" s="77">
        <v>2000</v>
      </c>
      <c r="S94" s="46"/>
    </row>
    <row r="95" spans="1:19" x14ac:dyDescent="0.2"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11"/>
    </row>
  </sheetData>
  <conditionalFormatting sqref="L30:L32">
    <cfRule type="expression" dxfId="2" priority="1" stopIfTrue="1">
      <formula>AND(L30="",F30&gt;0)=TRUE</formula>
    </cfRule>
  </conditionalFormatting>
  <conditionalFormatting sqref="E16:E20 J8:J13 E8:E14 L8:M13 E30:E32">
    <cfRule type="expression" dxfId="1" priority="2" stopIfTrue="1">
      <formula>AND(E8="",$L8&gt;0)=TRUE</formula>
    </cfRule>
  </conditionalFormatting>
  <conditionalFormatting sqref="K16:K18">
    <cfRule type="expression" dxfId="0" priority="3" stopIfTrue="1">
      <formula>AND(K16="",F16&gt;0)=TRUE</formula>
    </cfRule>
  </conditionalFormatting>
  <printOptions horizontalCentered="1"/>
  <pageMargins left="0.75" right="0.75" top="1" bottom="1" header="0.5" footer="0.5"/>
  <pageSetup orientation="portrait" r:id="rId1"/>
  <headerFooter alignWithMargins="0">
    <oddFooter>&amp;C&amp;9Page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 Page</vt:lpstr>
      <vt:lpstr>RISKS</vt:lpstr>
      <vt:lpstr>Misc Notes</vt:lpstr>
      <vt:lpstr>PROJECT ESTIMATE</vt:lpstr>
      <vt:lpstr>MATL - Lateral</vt:lpstr>
      <vt:lpstr>MATL - Meter Sta</vt:lpstr>
      <vt:lpstr>'PROJECT ESTIMATE'!Print_Area</vt:lpstr>
      <vt:lpstr>'MATL - Meter Sta'!Print_Titles</vt:lpstr>
      <vt:lpstr>'Misc Notes'!Print_Titles</vt:lpstr>
      <vt:lpstr>'PROJECT ESTIMATE'!Print_Titles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Bierman</dc:creator>
  <cp:lastModifiedBy>Jan Havlíček</cp:lastModifiedBy>
  <cp:lastPrinted>2001-03-30T00:02:31Z</cp:lastPrinted>
  <dcterms:created xsi:type="dcterms:W3CDTF">2001-03-29T02:13:05Z</dcterms:created>
  <dcterms:modified xsi:type="dcterms:W3CDTF">2023-09-10T17:31:54Z</dcterms:modified>
</cp:coreProperties>
</file>