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CE9E45-DD7D-4A9A-8C01-39D651A20202}" xr6:coauthVersionLast="47" xr6:coauthVersionMax="47" xr10:uidLastSave="{00000000-0000-0000-0000-000000000000}"/>
  <bookViews>
    <workbookView xWindow="-120" yWindow="-120" windowWidth="38640" windowHeight="15720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  <externalReference r:id="rId6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885" l="1"/>
  <c r="J3" i="5885"/>
  <c r="B4" i="5885"/>
  <c r="C4" i="5885"/>
  <c r="D4" i="5885"/>
  <c r="F4" i="5885"/>
  <c r="G4" i="5885"/>
  <c r="J4" i="5885"/>
  <c r="K4" i="5885"/>
  <c r="L4" i="5885"/>
  <c r="N4" i="5885"/>
  <c r="O4" i="5885"/>
  <c r="B5" i="5885"/>
  <c r="C5" i="5885"/>
  <c r="D5" i="5885"/>
  <c r="F5" i="5885"/>
  <c r="G5" i="5885"/>
  <c r="J5" i="5885"/>
  <c r="K5" i="5885"/>
  <c r="N5" i="5885"/>
  <c r="O5" i="5885"/>
  <c r="B6" i="5885"/>
  <c r="C6" i="5885"/>
  <c r="D6" i="5885"/>
  <c r="F6" i="5885"/>
  <c r="G6" i="5885"/>
  <c r="J6" i="5885"/>
  <c r="B7" i="5885"/>
  <c r="J7" i="5885"/>
  <c r="K7" i="5885"/>
  <c r="L7" i="5885"/>
  <c r="N7" i="5885"/>
  <c r="O7" i="5885"/>
  <c r="B8" i="5885"/>
  <c r="C8" i="5885"/>
  <c r="D8" i="5885"/>
  <c r="F8" i="5885"/>
  <c r="G8" i="5885"/>
  <c r="J8" i="5885"/>
  <c r="B9" i="5885"/>
  <c r="C9" i="5885"/>
  <c r="D9" i="5885"/>
  <c r="F9" i="5885"/>
  <c r="G9" i="5885"/>
  <c r="J9" i="5885"/>
  <c r="K9" i="5885"/>
  <c r="N9" i="5885"/>
  <c r="O9" i="5885"/>
  <c r="B10" i="5885"/>
  <c r="C10" i="5885"/>
  <c r="D10" i="5885"/>
  <c r="F10" i="5885"/>
  <c r="G10" i="5885"/>
  <c r="J10" i="5885"/>
  <c r="K10" i="5885"/>
  <c r="N10" i="5885"/>
  <c r="O10" i="5885"/>
  <c r="B11" i="5885"/>
  <c r="J11" i="5885"/>
  <c r="K11" i="5885"/>
  <c r="N11" i="5885"/>
  <c r="O11" i="5885"/>
  <c r="B12" i="5885"/>
  <c r="C12" i="5885"/>
  <c r="F12" i="5885"/>
  <c r="G12" i="5885"/>
  <c r="J12" i="5885"/>
  <c r="K12" i="5885"/>
  <c r="N12" i="5885"/>
  <c r="O12" i="5885"/>
  <c r="B13" i="5885"/>
  <c r="C13" i="5885"/>
  <c r="F13" i="5885"/>
  <c r="G13" i="5885"/>
  <c r="J13" i="5885"/>
  <c r="B14" i="5885"/>
  <c r="J14" i="5885"/>
  <c r="K14" i="5885"/>
  <c r="M14" i="5885"/>
  <c r="N14" i="5885"/>
  <c r="O14" i="5885"/>
  <c r="B15" i="5885"/>
  <c r="C15" i="5885"/>
  <c r="F15" i="5885"/>
  <c r="G15" i="5885"/>
  <c r="J15" i="5885"/>
  <c r="K15" i="5885"/>
  <c r="N15" i="5885"/>
  <c r="O15" i="5885"/>
  <c r="B16" i="5885"/>
  <c r="J16" i="5885"/>
  <c r="K16" i="5885"/>
  <c r="N16" i="5885"/>
  <c r="O16" i="5885"/>
  <c r="B17" i="5885"/>
  <c r="C17" i="5885"/>
  <c r="F17" i="5885"/>
  <c r="G17" i="5885"/>
  <c r="J17" i="5885"/>
  <c r="K17" i="5885"/>
  <c r="N17" i="5885"/>
  <c r="O17" i="5885"/>
  <c r="B18" i="5885"/>
  <c r="J18" i="5885"/>
  <c r="K18" i="5885"/>
  <c r="N18" i="5885"/>
  <c r="O18" i="5885"/>
  <c r="B19" i="5885"/>
  <c r="C19" i="5885"/>
  <c r="D19" i="5885"/>
  <c r="F19" i="5885"/>
  <c r="G19" i="5885"/>
  <c r="J19" i="5885"/>
  <c r="B20" i="5885"/>
  <c r="C20" i="5885"/>
  <c r="D20" i="5885"/>
  <c r="F20" i="5885"/>
  <c r="G20" i="5885"/>
  <c r="J20" i="5885"/>
  <c r="K20" i="5885"/>
  <c r="N20" i="5885"/>
  <c r="O20" i="5885"/>
  <c r="B21" i="5885"/>
  <c r="C21" i="5885"/>
  <c r="F21" i="5885"/>
  <c r="G21" i="5885"/>
  <c r="J21" i="5885"/>
  <c r="B22" i="5885"/>
  <c r="C22" i="5885"/>
  <c r="F22" i="5885"/>
  <c r="G22" i="5885"/>
  <c r="J22" i="5885"/>
  <c r="K22" i="5885"/>
  <c r="N22" i="5885"/>
  <c r="O22" i="5885"/>
  <c r="B23" i="5885"/>
  <c r="C23" i="5885"/>
  <c r="F23" i="5885"/>
  <c r="G23" i="5885"/>
  <c r="J23" i="5885"/>
  <c r="K23" i="5885"/>
  <c r="N23" i="5885"/>
  <c r="O23" i="5885"/>
  <c r="B24" i="5885"/>
  <c r="C24" i="5885"/>
  <c r="D24" i="5885"/>
  <c r="F24" i="5885"/>
  <c r="G24" i="5885"/>
  <c r="B25" i="5885"/>
  <c r="B26" i="5885"/>
  <c r="C26" i="5885"/>
  <c r="F26" i="5885"/>
  <c r="G26" i="5885"/>
  <c r="B27" i="5885"/>
  <c r="C27" i="5885"/>
  <c r="F27" i="5885"/>
  <c r="G27" i="5885"/>
  <c r="B28" i="5885"/>
  <c r="B29" i="5885"/>
  <c r="C29" i="5885"/>
  <c r="E29" i="5885"/>
  <c r="F29" i="5885"/>
  <c r="G29" i="5885"/>
  <c r="B30" i="5885"/>
  <c r="C30" i="5885"/>
  <c r="F30" i="5885"/>
  <c r="G30" i="5885"/>
  <c r="B31" i="5885"/>
  <c r="C31" i="5885"/>
  <c r="E31" i="5885"/>
  <c r="F31" i="5885"/>
  <c r="G31" i="5885"/>
  <c r="C3" i="5873"/>
  <c r="D3" i="5873"/>
  <c r="E3" i="5873"/>
  <c r="C4" i="5873"/>
  <c r="D4" i="5873"/>
  <c r="E4" i="5873"/>
  <c r="C5" i="5873"/>
  <c r="D5" i="5873"/>
  <c r="E5" i="5873"/>
  <c r="C6" i="5873"/>
  <c r="D6" i="5873"/>
  <c r="E6" i="5873"/>
  <c r="C7" i="5873"/>
  <c r="D7" i="5873"/>
  <c r="E7" i="5873"/>
  <c r="C8" i="5873"/>
  <c r="D8" i="5873"/>
  <c r="E8" i="5873"/>
  <c r="C9" i="5873"/>
  <c r="D9" i="5873"/>
  <c r="E9" i="5873"/>
  <c r="C10" i="5873"/>
  <c r="D10" i="5873"/>
  <c r="E10" i="5873"/>
  <c r="C11" i="5873"/>
  <c r="D11" i="5873"/>
  <c r="E11" i="5873"/>
  <c r="C12" i="5873"/>
  <c r="D12" i="5873"/>
  <c r="E12" i="5873"/>
  <c r="C13" i="5873"/>
  <c r="D13" i="5873"/>
  <c r="E13" i="5873"/>
  <c r="C14" i="5873"/>
  <c r="D14" i="5873"/>
  <c r="E14" i="5873"/>
  <c r="C15" i="5873"/>
  <c r="D15" i="5873"/>
  <c r="E15" i="5873"/>
  <c r="C16" i="5873"/>
  <c r="D16" i="5873"/>
  <c r="E16" i="5873"/>
  <c r="C17" i="5873"/>
  <c r="D17" i="5873"/>
  <c r="E17" i="5873"/>
  <c r="C18" i="5873"/>
  <c r="D18" i="5873"/>
  <c r="E18" i="5873"/>
  <c r="C19" i="5873"/>
  <c r="D19" i="5873"/>
  <c r="E19" i="5873"/>
  <c r="C20" i="5873"/>
  <c r="D20" i="5873"/>
  <c r="E20" i="5873"/>
  <c r="C21" i="5873"/>
  <c r="D21" i="5873"/>
  <c r="E21" i="5873"/>
  <c r="C22" i="5873"/>
  <c r="D22" i="5873"/>
  <c r="E22" i="5873"/>
  <c r="C23" i="5873"/>
  <c r="D23" i="5873"/>
  <c r="E23" i="5873"/>
  <c r="C24" i="5873"/>
  <c r="D24" i="5873"/>
  <c r="E24" i="5873"/>
  <c r="C25" i="5873"/>
  <c r="D25" i="5873"/>
  <c r="E25" i="5873"/>
  <c r="C26" i="5873"/>
  <c r="D26" i="5873"/>
  <c r="E26" i="5873"/>
  <c r="C27" i="5873"/>
  <c r="D27" i="5873"/>
  <c r="E27" i="5873"/>
  <c r="C28" i="5873"/>
  <c r="D28" i="5873"/>
  <c r="E28" i="5873"/>
  <c r="C29" i="5873"/>
  <c r="D29" i="5873"/>
  <c r="E29" i="5873"/>
  <c r="C30" i="5873"/>
  <c r="D30" i="5873"/>
  <c r="E30" i="5873"/>
  <c r="B22" i="5884"/>
  <c r="C22" i="5884"/>
  <c r="B23" i="5884"/>
  <c r="C23" i="5884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<sst xmlns="http://schemas.openxmlformats.org/spreadsheetml/2006/main" count="181" uniqueCount="111">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</sst>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266700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BD811517-2DC2-50C8-98F6-C782A4C0D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390525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CD41457F-C25C-9CAE-391F-F6F1DD3FE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0</xdr:row>
          <xdr:rowOff>38100</xdr:rowOff>
        </xdr:from>
        <xdr:to>
          <xdr:col>1</xdr:col>
          <xdr:colOff>762000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DA2B0F41-E3EF-66AE-213C-D209122AA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1601-EOL,ASK,1" advise="1">
        <values>
          <value>
            <val>3.77</val>
          </value>
        </values>
      </ddeItem>
      <ddeItem name="NG1601-EOL,BID,1" advise="1">
        <values>
          <value>
            <val>3.74</val>
          </value>
        </values>
      </ddeItem>
      <ddeItem name="NG1601-EOL,PRIM ACT 1,1" advise="1">
        <values>
          <value>
            <val>3.7549999999999999</val>
          </value>
        </values>
      </ddeItem>
      <ddeItem name="NG1900-EOL,ASK,1" advise="1">
        <values>
          <value>
            <val>2.5</val>
          </value>
        </values>
      </ddeItem>
      <ddeItem name="NG1900-EOL,BID,1" advise="1">
        <values>
          <value>
            <val>2.46</val>
          </value>
        </values>
      </ddeItem>
      <ddeItem name="NG1900-EOL,PRIM ACT 1,1" advise="1">
        <values>
          <value>
            <val>2.48</val>
          </value>
        </values>
      </ddeItem>
      <ddeItem name="NG2100-EOL,ASK,1" advise="1">
        <values>
          <value>
            <val>2.5649999999999999</val>
          </value>
        </values>
      </ddeItem>
      <ddeItem name="NG2100-EOL,BID,1" advise="1">
        <values>
          <value>
            <val>2.5350000000000001</val>
          </value>
        </values>
      </ddeItem>
      <ddeItem name="NG2100-EOL,PRIM ACT 1,1" advise="1">
        <values>
          <value>
            <val>2.5499999999999998</val>
          </value>
        </values>
      </ddeItem>
      <ddeItem name="NG2300-EOL,ASK,1" advise="1">
        <values>
          <value>
            <val>2.5049999999999999</val>
          </value>
        </values>
      </ddeItem>
      <ddeItem name="NG2300-EOL,BID,1" advise="1">
        <values>
          <value>
            <val>2.4750000000000001</val>
          </value>
        </values>
      </ddeItem>
      <ddeItem name="NG2300-EOL,PRIM ACT 1,1" advise="1">
        <values>
          <value>
            <val>2.4900000000000002</val>
          </value>
        </values>
      </ddeItem>
      <ddeItem name="NG3240-EOL,ASK,1" advise="1">
        <values>
          <value>
            <val>0</val>
          </value>
        </values>
      </ddeItem>
      <ddeItem name="NG3240-EOL,BID,1" advise="1">
        <values>
          <value>
            <val>2.6150000000000002</val>
          </value>
        </values>
      </ddeItem>
      <ddeItem name="NG3240-EOL,PRIM ACT 1,1" advise="1">
        <values>
          <value>
            <val>2.6150000000000002</val>
          </value>
        </values>
      </ddeItem>
      <ddeItem name="NG3320-EOL,ASK,1" advise="1">
        <values>
          <value>
            <val>2.56</val>
          </value>
        </values>
      </ddeItem>
      <ddeItem name="NG3320-EOL,BID,1" advise="1">
        <values>
          <value>
            <val>2.5299999999999998</val>
          </value>
        </values>
      </ddeItem>
      <ddeItem name="NG3320-EOL,PRIM ACT 1,1" advise="1">
        <values>
          <value>
            <val>2.5449999999999999</val>
          </value>
        </values>
      </ddeItem>
      <ddeItem name="NG3380-EOL,ASK,1" advise="1">
        <values>
          <value>
            <val>0</val>
          </value>
        </values>
      </ddeItem>
      <ddeItem name="NG3380-EOL,BID,1" advise="1">
        <values>
          <value>
            <val>2.4900000000000002</val>
          </value>
        </values>
      </ddeItem>
      <ddeItem name="NG3380-EOL,PRIM ACT 1,1" advise="1">
        <values>
          <value>
            <val>2.4900000000000002</val>
          </value>
        </values>
      </ddeItem>
      <ddeItem name="NG3480-EOL,ASK,1" advise="1">
        <values>
          <value>
            <val>1.905</val>
          </value>
        </values>
      </ddeItem>
      <ddeItem name="NG3480-EOL,BID,1" advise="1">
        <values>
          <value>
            <val>1.875</val>
          </value>
        </values>
      </ddeItem>
      <ddeItem name="NG3480-EOL,PRIM ACT 1,1" advise="1">
        <values>
          <value>
            <val>1.89</val>
          </value>
        </values>
      </ddeItem>
      <ddeItem name="NG3540-EOL,ASK,1" advise="1">
        <values>
          <value>
            <val>1.905</val>
          </value>
        </values>
      </ddeItem>
      <ddeItem name="NG3540-EOL,BID,1" advise="1">
        <values>
          <value>
            <val>1.875</val>
          </value>
        </values>
      </ddeItem>
      <ddeItem name="NG3540-EOL,PRIM ACT 1,1" advise="1">
        <values>
          <value>
            <val>1.89</val>
          </value>
        </values>
      </ddeItem>
      <ddeItem name="NG3580-EOL,ASK,1" advise="1">
        <values>
          <value>
            <val>1.9</val>
          </value>
        </values>
      </ddeItem>
      <ddeItem name="NG3580-EOL,BID,1" advise="1">
        <values>
          <value>
            <val>1.88</val>
          </value>
        </values>
      </ddeItem>
      <ddeItem name="NG3600-EOL,ASK,1" advise="1">
        <values>
          <value>
            <val>2.35</val>
          </value>
        </values>
      </ddeItem>
      <ddeItem name="NG3600-EOL,BID,1" advise="1">
        <values>
          <value>
            <val>2.2999999999999998</val>
          </value>
        </values>
      </ddeItem>
      <ddeItem name="NG3600-EOL,PRIM ACT 1,1" advise="1">
        <values>
          <value>
            <val>2.3250000000000002</val>
          </value>
        </values>
      </ddeItem>
      <ddeItem name="NG3620-EOL,ASK,1" advise="1">
        <values>
          <value>
            <val>2.585</val>
          </value>
        </values>
      </ddeItem>
      <ddeItem name="NG3620-EOL,BID,1" advise="1">
        <values>
          <value>
            <val>2.5550000000000002</val>
          </value>
        </values>
      </ddeItem>
      <ddeItem name="NG3620-EOL,PRIM ACT 1,1" advise="1">
        <values>
          <value>
            <val>2.57</val>
          </value>
        </values>
      </ddeItem>
      <ddeItem name="NG3640-EOL,PRIM ACT 1,1" advise="1">
        <values>
          <value>
            <val>2.5474999999999999</val>
          </value>
        </values>
      </ddeItem>
      <ddeItem name="NG3680-EOL,PRIM ACT 1,1" advise="1">
        <values>
          <value>
            <val>2.5499999999999998</val>
          </value>
        </values>
      </ddeItem>
      <ddeItem name="NG3720-EOL,PRIM ACT 1,1" advise="1">
        <values>
          <value>
            <val>2.6225000000000001</val>
          </value>
        </values>
      </ddeItem>
      <ddeItem name="NG3740-EOL,PRIM ACT 1,1" advise="1">
        <values>
          <value>
            <val>2.5750000000000002</val>
          </value>
        </values>
      </ddeItem>
      <ddeItem name="NG4700-EOL,ASK,1" advise="1">
        <values>
          <value>
            <val>1.9450000000000001</val>
          </value>
        </values>
      </ddeItem>
      <ddeItem name="NG4700-EOL,BID,1" advise="1">
        <values>
          <value>
            <val>1.905</val>
          </value>
        </values>
      </ddeItem>
      <ddeItem name="NG4700-EOL,PRIM ACT 1,1" advise="1">
        <values>
          <value>
            <val>1.925</val>
          </value>
        </values>
      </ddeItem>
      <ddeItem name="NG4900-EOL,ASK,1" advise="1">
        <values>
          <value>
            <val>2.605</val>
          </value>
        </values>
      </ddeItem>
      <ddeItem name="NG4900-EOL,BID,1" advise="1">
        <values>
          <value>
            <val>2.5750000000000002</val>
          </value>
        </values>
      </ddeItem>
      <ddeItem name="NG4900-EOL,PRIM ACT 1,1" advise="1">
        <values>
          <value>
            <val>2.59</val>
          </value>
        </values>
      </ddeItem>
      <ddeItem name="NG5100-EOL,ASK,1" advise="1">
        <values>
          <value>
            <val>2.65</val>
          </value>
        </values>
      </ddeItem>
      <ddeItem name="NG5100-EOL,BID,1" advise="1">
        <values>
          <value>
            <val>2.62</val>
          </value>
        </values>
      </ddeItem>
      <ddeItem name="NG5100-EOL,PRIM ACT 1,1" advise="1">
        <values>
          <value>
            <val>2.6349999999999998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B1" sqref="B1"/>
    </sheetView>
  </sheetViews>
  <sheetFormatPr defaultRowHeight="12.75"/>
  <cols>
    <col min="1" max="1" width="22" style="58" bestFit="1" customWidth="1"/>
    <col min="2" max="2" width="7" style="59" bestFit="1" customWidth="1"/>
    <col min="3" max="3" width="7.7109375" style="60" bestFit="1" customWidth="1"/>
    <col min="4" max="4" width="9.140625" style="61" hidden="1" customWidth="1"/>
    <col min="5" max="5" width="10.28515625" style="61" hidden="1" customWidth="1"/>
    <col min="6" max="6" width="9.28515625" style="62" bestFit="1" customWidth="1"/>
    <col min="7" max="7" width="11.5703125" style="63" bestFit="1" customWidth="1"/>
    <col min="8" max="8" width="9.140625" style="54"/>
    <col min="9" max="9" width="16.42578125" style="54" bestFit="1" customWidth="1"/>
    <col min="10" max="10" width="7" style="54" bestFit="1" customWidth="1"/>
    <col min="11" max="11" width="7.7109375" style="60" bestFit="1" customWidth="1"/>
    <col min="12" max="13" width="9.140625" style="54" hidden="1" customWidth="1"/>
    <col min="14" max="14" width="9.28515625" style="54" bestFit="1" customWidth="1"/>
    <col min="15" max="15" width="11.5703125" style="54" bestFit="1" customWidth="1"/>
    <col min="16" max="16384" width="9.14062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[2]!'NG3320-EOL,PRIM ACT 1,1'</f>
        <v>2.5449999999999999</v>
      </c>
      <c r="I3" s="69" t="s">
        <v>94</v>
      </c>
      <c r="J3" s="59">
        <f>[2]!'NG3380-EOL,PRIM ACT 1,1'</f>
        <v>2.4900000000000002</v>
      </c>
      <c r="K3" s="57"/>
      <c r="L3" s="70"/>
      <c r="M3" s="67"/>
      <c r="N3" s="62"/>
      <c r="O3" s="63"/>
    </row>
    <row r="4" spans="1:15">
      <c r="A4" s="71" t="s">
        <v>33</v>
      </c>
      <c r="B4" s="59">
        <f>[2]!'NG3600-EOL,PRIM ACT 1,1'</f>
        <v>2.3250000000000002</v>
      </c>
      <c r="C4" s="72">
        <f>+$B$3-B4</f>
        <v>0.21999999999999975</v>
      </c>
      <c r="D4" s="73">
        <f>1-3.47%</f>
        <v>0.96530000000000005</v>
      </c>
      <c r="E4" s="61">
        <v>2.5999999999999999E-2</v>
      </c>
      <c r="F4" s="62">
        <f>B4/D4-B4+E4</f>
        <v>0.10957764425567149</v>
      </c>
      <c r="G4" s="63">
        <f>C4-F4</f>
        <v>0.11042235574432827</v>
      </c>
      <c r="I4" s="71" t="s">
        <v>33</v>
      </c>
      <c r="J4" s="59">
        <f>[2]!'NG3600-EOL,PRIM ACT 1,1'</f>
        <v>2.3250000000000002</v>
      </c>
      <c r="K4" s="72">
        <f>+$J$3-J4</f>
        <v>0.16500000000000004</v>
      </c>
      <c r="L4" s="73">
        <f>1-3.47%</f>
        <v>0.96530000000000005</v>
      </c>
      <c r="M4" s="61">
        <v>1.23E-2</v>
      </c>
      <c r="N4" s="62">
        <f>J4/L4-J4+M4</f>
        <v>9.5877644255671496E-2</v>
      </c>
      <c r="O4" s="63">
        <f>K4-N4</f>
        <v>6.912235574432854E-2</v>
      </c>
    </row>
    <row r="5" spans="1:15">
      <c r="A5" s="71" t="s">
        <v>20</v>
      </c>
      <c r="B5" s="59">
        <f>[2]!'NG2300-EOL,PRIM ACT 1,1'</f>
        <v>2.4900000000000002</v>
      </c>
      <c r="C5" s="72">
        <f>+$B$3-B5</f>
        <v>5.4999999999999716E-2</v>
      </c>
      <c r="D5" s="73">
        <f>1-3.47%</f>
        <v>0.96530000000000005</v>
      </c>
      <c r="E5" s="61">
        <v>4.36E-2</v>
      </c>
      <c r="F5" s="62">
        <f>B5/D5-B5+E5</f>
        <v>0.13310896094478367</v>
      </c>
      <c r="G5" s="63">
        <f>C5-F5</f>
        <v>-7.8108960944783951E-2</v>
      </c>
      <c r="I5" s="71" t="s">
        <v>20</v>
      </c>
      <c r="J5" s="59">
        <f>[2]!'NG2300-EOL,PRIM ACT 1,1'</f>
        <v>2.4900000000000002</v>
      </c>
      <c r="K5" s="72">
        <f>+$J$3-J5</f>
        <v>0</v>
      </c>
      <c r="L5" s="73">
        <v>9.5999999999999992E-3</v>
      </c>
      <c r="M5" s="61">
        <v>1.5100000000000001E-2</v>
      </c>
      <c r="N5" s="62">
        <f>(J5*L5)+M5</f>
        <v>3.9004000000000004E-2</v>
      </c>
      <c r="O5" s="63">
        <f>K5-N5</f>
        <v>-3.9004000000000004E-2</v>
      </c>
    </row>
    <row r="6" spans="1:15">
      <c r="A6" s="71" t="s">
        <v>94</v>
      </c>
      <c r="B6" s="59">
        <f>[2]!'NG3380-EOL,PRIM ACT 1,1'</f>
        <v>2.4900000000000002</v>
      </c>
      <c r="C6" s="72">
        <f>+$B$3-B6</f>
        <v>5.4999999999999716E-2</v>
      </c>
      <c r="D6" s="73">
        <f>1-3.47%</f>
        <v>0.96530000000000005</v>
      </c>
      <c r="E6" s="61">
        <v>4.36E-2</v>
      </c>
      <c r="F6" s="62">
        <f>B6/D6-B6+E6</f>
        <v>0.13310896094478367</v>
      </c>
      <c r="G6" s="63">
        <f>C6-F6</f>
        <v>-7.8108960944783951E-2</v>
      </c>
      <c r="I6" s="69" t="s">
        <v>20</v>
      </c>
      <c r="J6" s="59">
        <f>[2]!'NG2300-EOL,PRIM ACT 1,1'</f>
        <v>2.4900000000000002</v>
      </c>
      <c r="K6" s="57"/>
      <c r="L6" s="70"/>
      <c r="M6" s="67"/>
      <c r="N6" s="62"/>
      <c r="O6" s="63"/>
    </row>
    <row r="7" spans="1:15">
      <c r="A7" s="69" t="s">
        <v>36</v>
      </c>
      <c r="B7" s="59">
        <f>[2]!'NG2100-EOL,PRIM ACT 1,1'</f>
        <v>2.5499999999999998</v>
      </c>
      <c r="D7" s="73"/>
      <c r="I7" s="71" t="s">
        <v>33</v>
      </c>
      <c r="J7" s="59">
        <f>[2]!'NG3600-EOL,PRIM ACT 1,1'</f>
        <v>2.3250000000000002</v>
      </c>
      <c r="K7" s="72">
        <f>+$J$6-J7</f>
        <v>0.16500000000000004</v>
      </c>
      <c r="L7" s="73">
        <f>1-3.47%</f>
        <v>0.96530000000000005</v>
      </c>
      <c r="M7" s="61">
        <v>1.23E-2</v>
      </c>
      <c r="N7" s="62">
        <f>J7/L7-J7+M7</f>
        <v>9.5877644255671496E-2</v>
      </c>
      <c r="O7" s="63">
        <f>K7-N7</f>
        <v>6.912235574432854E-2</v>
      </c>
    </row>
    <row r="8" spans="1:15">
      <c r="A8" s="71" t="s">
        <v>33</v>
      </c>
      <c r="B8" s="59">
        <f>[2]!'NG3600-EOL,PRIM ACT 1,1'</f>
        <v>2.3250000000000002</v>
      </c>
      <c r="C8" s="72">
        <f>+$B$7-B8</f>
        <v>0.22499999999999964</v>
      </c>
      <c r="D8" s="73">
        <f>1-3.47%</f>
        <v>0.96530000000000005</v>
      </c>
      <c r="E8" s="61">
        <v>2.5999999999999999E-2</v>
      </c>
      <c r="F8" s="62">
        <f>B8/D8-B8+E8</f>
        <v>0.10957764425567149</v>
      </c>
      <c r="G8" s="63">
        <f>C8-F8</f>
        <v>0.11542235574432816</v>
      </c>
      <c r="I8" s="69" t="s">
        <v>33</v>
      </c>
      <c r="J8" s="59">
        <f>[2]!'NG3600-EOL,PRIM ACT 1,1'</f>
        <v>2.3250000000000002</v>
      </c>
      <c r="K8" s="57"/>
      <c r="L8" s="70"/>
      <c r="M8" s="67"/>
      <c r="N8" s="62"/>
      <c r="O8" s="63"/>
    </row>
    <row r="9" spans="1:15">
      <c r="A9" s="71" t="s">
        <v>20</v>
      </c>
      <c r="B9" s="59">
        <f>[2]!'NG2300-EOL,PRIM ACT 1,1'</f>
        <v>2.4900000000000002</v>
      </c>
      <c r="C9" s="72">
        <f>+$B$7-B9</f>
        <v>5.9999999999999609E-2</v>
      </c>
      <c r="D9" s="73">
        <f>1-3.47%</f>
        <v>0.96530000000000005</v>
      </c>
      <c r="E9" s="61">
        <v>4.36E-2</v>
      </c>
      <c r="F9" s="62">
        <f>B9/D9-B9+E9</f>
        <v>0.13310896094478367</v>
      </c>
      <c r="G9" s="63">
        <f>C9-F9</f>
        <v>-7.3108960944784057E-2</v>
      </c>
      <c r="I9" s="71" t="s">
        <v>95</v>
      </c>
      <c r="J9" s="59">
        <f>[2]!'NG4700-EOL,PRIM ACT 1,1'</f>
        <v>1.925</v>
      </c>
      <c r="K9" s="72">
        <f>+$J$8-J9</f>
        <v>0.40000000000000013</v>
      </c>
      <c r="L9" s="73">
        <v>1.4999999999999999E-2</v>
      </c>
      <c r="M9" s="61">
        <v>0.03</v>
      </c>
      <c r="N9" s="62">
        <f>(J9*L9)+M9</f>
        <v>5.8874999999999997E-2</v>
      </c>
      <c r="O9" s="63">
        <f>K9-N9</f>
        <v>0.34112500000000012</v>
      </c>
    </row>
    <row r="10" spans="1:15">
      <c r="A10" s="71" t="s">
        <v>94</v>
      </c>
      <c r="B10" s="59">
        <f>[2]!'NG3380-EOL,PRIM ACT 1,1'</f>
        <v>2.4900000000000002</v>
      </c>
      <c r="C10" s="72">
        <f>+$B$7-B10</f>
        <v>5.9999999999999609E-2</v>
      </c>
      <c r="D10" s="73">
        <f>1-3.47%</f>
        <v>0.96530000000000005</v>
      </c>
      <c r="E10" s="61">
        <v>4.36E-2</v>
      </c>
      <c r="F10" s="62">
        <f>B10/D10-B10+E10</f>
        <v>0.13310896094478367</v>
      </c>
      <c r="G10" s="63">
        <f>C10-F10</f>
        <v>-7.3108960944784057E-2</v>
      </c>
      <c r="I10" s="71" t="s">
        <v>103</v>
      </c>
      <c r="J10" s="59">
        <f>[2]!'NG3480-EOL,PRIM ACT 1,1'</f>
        <v>1.89</v>
      </c>
      <c r="K10" s="72">
        <f>+$J$8-J10</f>
        <v>0.43500000000000028</v>
      </c>
      <c r="L10" s="73">
        <v>1.3000000000000001E-2</v>
      </c>
      <c r="M10" s="61">
        <v>4.3E-3</v>
      </c>
      <c r="N10" s="62">
        <f>(J10*L10)+M10</f>
        <v>2.887E-2</v>
      </c>
      <c r="O10" s="63">
        <f>K10-N10</f>
        <v>0.40613000000000027</v>
      </c>
    </row>
    <row r="11" spans="1:15">
      <c r="A11" s="74" t="s">
        <v>26</v>
      </c>
      <c r="B11" s="59">
        <f>[2]!'NG3640-EOL,PRIM ACT 1,1'</f>
        <v>2.5474999999999999</v>
      </c>
      <c r="D11" s="73"/>
      <c r="I11" s="71" t="s">
        <v>27</v>
      </c>
      <c r="J11" s="59">
        <f>[2]!'NG3740-EOL,PRIM ACT 1,1'</f>
        <v>2.5750000000000002</v>
      </c>
      <c r="K11" s="72">
        <f>+$J$8-J11</f>
        <v>-0.25</v>
      </c>
      <c r="L11" s="73">
        <v>1.4999999999999999E-2</v>
      </c>
      <c r="M11" s="61">
        <v>0.03</v>
      </c>
      <c r="N11" s="62">
        <f>(J11*L11)+M11</f>
        <v>6.8624999999999992E-2</v>
      </c>
      <c r="O11" s="63">
        <f>K11-N11</f>
        <v>-0.31862499999999999</v>
      </c>
    </row>
    <row r="12" spans="1:15">
      <c r="A12" s="71" t="s">
        <v>105</v>
      </c>
      <c r="B12" s="59">
        <f>[2]!'NG3600-EOL,PRIM ACT 1,1'</f>
        <v>2.3250000000000002</v>
      </c>
      <c r="C12" s="72">
        <f>+$B$11-B12</f>
        <v>0.2224999999999997</v>
      </c>
      <c r="D12" s="73">
        <v>4.7500000000000001E-2</v>
      </c>
      <c r="E12" s="61">
        <v>1.6400000000000001E-2</v>
      </c>
      <c r="F12" s="62">
        <f>(B12*D12)+E12</f>
        <v>0.12683750000000002</v>
      </c>
      <c r="G12" s="63">
        <f>C12-F12</f>
        <v>9.5662499999999678E-2</v>
      </c>
      <c r="I12" s="71" t="s">
        <v>90</v>
      </c>
      <c r="J12" s="59">
        <f>[2]!'NG1900-EOL,PRIM ACT 1,1'</f>
        <v>2.48</v>
      </c>
      <c r="K12" s="72">
        <f>+$J$8-J12</f>
        <v>-0.1549999999999998</v>
      </c>
      <c r="L12" s="73">
        <v>1.4999999999999999E-2</v>
      </c>
      <c r="M12" s="61">
        <v>0.03</v>
      </c>
      <c r="N12" s="62">
        <f>(J12*L12)+M12</f>
        <v>6.7199999999999996E-2</v>
      </c>
      <c r="O12" s="63">
        <f>K12-N12</f>
        <v>-0.22219999999999979</v>
      </c>
    </row>
    <row r="13" spans="1:15">
      <c r="A13" s="71" t="s">
        <v>42</v>
      </c>
      <c r="B13" s="59">
        <f>[2]!'NG2300-EOL,PRIM ACT 1,1'</f>
        <v>2.4900000000000002</v>
      </c>
      <c r="C13" s="72">
        <f>+$B$11-B13</f>
        <v>5.7499999999999662E-2</v>
      </c>
      <c r="D13" s="73">
        <v>0.05</v>
      </c>
      <c r="E13" s="61">
        <v>2.24E-2</v>
      </c>
      <c r="F13" s="62">
        <f>(B13*D13)+E13</f>
        <v>0.1469</v>
      </c>
      <c r="G13" s="63">
        <f>C13-F13</f>
        <v>-8.940000000000034E-2</v>
      </c>
      <c r="I13" s="69" t="s">
        <v>95</v>
      </c>
      <c r="J13" s="59">
        <f>[2]!'NG4700-EOL,PRIM ACT 1,1'</f>
        <v>1.925</v>
      </c>
      <c r="L13" s="73"/>
      <c r="M13" s="61"/>
      <c r="N13" s="62"/>
      <c r="O13" s="63"/>
    </row>
    <row r="14" spans="1:15">
      <c r="A14" s="74" t="s">
        <v>22</v>
      </c>
      <c r="B14" s="59">
        <f>[2]!'NG3680-EOL,PRIM ACT 1,1'</f>
        <v>2.5499999999999998</v>
      </c>
      <c r="D14" s="73"/>
      <c r="I14" s="71" t="s">
        <v>41</v>
      </c>
      <c r="J14" s="59">
        <f>[2]!'NG1601-EOL,PRIM ACT 1,1'</f>
        <v>3.7549999999999999</v>
      </c>
      <c r="K14" s="72">
        <f>+$J$13-J14</f>
        <v>-1.8299999999999998</v>
      </c>
      <c r="L14" s="73">
        <v>3.8650000000000004E-2</v>
      </c>
      <c r="M14" s="61">
        <f>0.012865+0.03</f>
        <v>4.2865E-2</v>
      </c>
      <c r="N14" s="62">
        <f>(J14*L14)+M14</f>
        <v>0.18799575000000002</v>
      </c>
      <c r="O14" s="63">
        <f>K14-N14</f>
        <v>-2.0179957499999999</v>
      </c>
    </row>
    <row r="15" spans="1:15">
      <c r="A15" s="71" t="s">
        <v>106</v>
      </c>
      <c r="B15" s="59">
        <f>[2]!'NG4700-EOL,PRIM ACT 1,1'</f>
        <v>1.925</v>
      </c>
      <c r="C15" s="72">
        <f>+$B$14-B15</f>
        <v>0.62499999999999978</v>
      </c>
      <c r="D15" s="73">
        <v>4.2000000000000003E-2</v>
      </c>
      <c r="E15" s="61">
        <v>0.06</v>
      </c>
      <c r="F15" s="62">
        <f>(B15*D15)+E15</f>
        <v>0.14085</v>
      </c>
      <c r="G15" s="63">
        <f>C15-F15</f>
        <v>0.48414999999999975</v>
      </c>
      <c r="I15" s="71" t="s">
        <v>90</v>
      </c>
      <c r="J15" s="59">
        <f>[2]!'NG1900-EOL,PRIM ACT 1,1'</f>
        <v>2.48</v>
      </c>
      <c r="K15" s="72">
        <f>+$J$13-J15</f>
        <v>-0.55499999999999994</v>
      </c>
      <c r="L15" s="73">
        <v>1.4999999999999999E-2</v>
      </c>
      <c r="M15" s="61">
        <v>0.03</v>
      </c>
      <c r="N15" s="62">
        <f>(J15*L15)+M15</f>
        <v>6.7199999999999996E-2</v>
      </c>
      <c r="O15" s="63">
        <f>K15-N15</f>
        <v>-0.62219999999999998</v>
      </c>
    </row>
    <row r="16" spans="1:15">
      <c r="A16" s="74" t="s">
        <v>23</v>
      </c>
      <c r="B16" s="59">
        <f>[2]!'NG3720-EOL,PRIM ACT 1,1'</f>
        <v>2.6225000000000001</v>
      </c>
      <c r="D16" s="73"/>
      <c r="I16" s="71" t="s">
        <v>32</v>
      </c>
      <c r="J16" s="59">
        <f>[2]!'NG3480-EOL,PRIM ACT 1,1'</f>
        <v>1.89</v>
      </c>
      <c r="K16" s="72">
        <f>+$J$13-J16</f>
        <v>3.5000000000000142E-2</v>
      </c>
      <c r="L16" s="73">
        <v>0.03</v>
      </c>
      <c r="M16" s="61">
        <v>0</v>
      </c>
      <c r="N16" s="62">
        <f>(J16*L16)+M16</f>
        <v>5.6699999999999993E-2</v>
      </c>
      <c r="O16" s="63">
        <f>K16-N16</f>
        <v>-2.1699999999999851E-2</v>
      </c>
    </row>
    <row r="17" spans="1:15">
      <c r="A17" s="71" t="s">
        <v>34</v>
      </c>
      <c r="B17" s="59">
        <f>[2]!'NG3240-EOL,PRIM ACT 1,1'</f>
        <v>2.6150000000000002</v>
      </c>
      <c r="C17" s="72">
        <f>+$B$16-B17</f>
        <v>7.4999999999998401E-3</v>
      </c>
      <c r="D17" s="73">
        <v>1.1000000000000001E-2</v>
      </c>
      <c r="E17" s="61">
        <v>0</v>
      </c>
      <c r="F17" s="62">
        <f>(B17*D17)+E17</f>
        <v>2.8765000000000006E-2</v>
      </c>
      <c r="G17" s="63">
        <f>C17-F17</f>
        <v>-2.1265000000000166E-2</v>
      </c>
      <c r="I17" s="71" t="s">
        <v>31</v>
      </c>
      <c r="J17" s="59">
        <f>[2]!'NG3540-EOL,PRIM ACT 1,1'</f>
        <v>1.89</v>
      </c>
      <c r="K17" s="72">
        <f>+$J$13-J17</f>
        <v>3.5000000000000142E-2</v>
      </c>
      <c r="L17" s="73">
        <v>0.03</v>
      </c>
      <c r="M17" s="61">
        <v>0</v>
      </c>
      <c r="N17" s="62">
        <f>(J17*L17)+M17</f>
        <v>5.6699999999999993E-2</v>
      </c>
      <c r="O17" s="63">
        <f>K17-N17</f>
        <v>-2.1699999999999851E-2</v>
      </c>
    </row>
    <row r="18" spans="1:15" s="56" customFormat="1">
      <c r="A18" s="69" t="s">
        <v>21</v>
      </c>
      <c r="B18" s="59">
        <f>[2]!'NG3620-EOL,PRIM ACT 1,1'</f>
        <v>2.57</v>
      </c>
      <c r="C18" s="57"/>
      <c r="D18" s="70"/>
      <c r="E18" s="67"/>
      <c r="F18" s="62"/>
      <c r="G18" s="63"/>
      <c r="I18" s="71" t="s">
        <v>33</v>
      </c>
      <c r="J18" s="59">
        <f>[2]!'NG3600-EOL,PRIM ACT 1,1'</f>
        <v>2.3250000000000002</v>
      </c>
      <c r="K18" s="72">
        <f>+$J$13-J18</f>
        <v>-0.40000000000000013</v>
      </c>
      <c r="L18" s="73">
        <v>1.4999999999999999E-2</v>
      </c>
      <c r="M18" s="61">
        <v>0.03</v>
      </c>
      <c r="N18" s="62">
        <f>(J18*L18)+M18</f>
        <v>6.4875000000000002E-2</v>
      </c>
      <c r="O18" s="63">
        <f>K18-N18</f>
        <v>-0.46487500000000015</v>
      </c>
    </row>
    <row r="19" spans="1:15">
      <c r="A19" s="71" t="s">
        <v>33</v>
      </c>
      <c r="B19" s="59">
        <f>[2]!'NG3600-EOL,PRIM ACT 1,1'</f>
        <v>2.3250000000000002</v>
      </c>
      <c r="C19" s="72">
        <f t="shared" ref="C19:C24" si="0">+$B$18-B19</f>
        <v>0.24499999999999966</v>
      </c>
      <c r="D19" s="73">
        <f>1-3.47%</f>
        <v>0.96530000000000005</v>
      </c>
      <c r="E19" s="61">
        <v>2.5999999999999999E-2</v>
      </c>
      <c r="F19" s="62">
        <f>B19/D19-B19+E19</f>
        <v>0.10957764425567149</v>
      </c>
      <c r="G19" s="63">
        <f t="shared" ref="G19:G24" si="1">C19-F19</f>
        <v>0.13542235574432818</v>
      </c>
      <c r="I19" s="69" t="s">
        <v>32</v>
      </c>
      <c r="J19" s="59">
        <f>[2]!'NG3480-EOL,PRIM ACT 1,1'</f>
        <v>1.89</v>
      </c>
      <c r="L19" s="73"/>
      <c r="M19" s="61"/>
      <c r="N19" s="62"/>
      <c r="O19" s="63"/>
    </row>
    <row r="20" spans="1:15">
      <c r="A20" s="71" t="s">
        <v>20</v>
      </c>
      <c r="B20" s="59">
        <f>[2]!'NG2300-EOL,PRIM ACT 1,1'</f>
        <v>2.4900000000000002</v>
      </c>
      <c r="C20" s="72">
        <f t="shared" si="0"/>
        <v>7.9999999999999627E-2</v>
      </c>
      <c r="D20" s="73">
        <f>1-3.47%</f>
        <v>0.96530000000000005</v>
      </c>
      <c r="E20" s="61">
        <v>4.36E-2</v>
      </c>
      <c r="F20" s="62">
        <f>B20/D20-B20+E20</f>
        <v>0.13310896094478367</v>
      </c>
      <c r="G20" s="63">
        <f t="shared" si="1"/>
        <v>-5.3108960944784039E-2</v>
      </c>
      <c r="I20" s="71" t="s">
        <v>95</v>
      </c>
      <c r="J20" s="59">
        <f>[2]!'NG4700-EOL,PRIM ACT 1,1'</f>
        <v>1.925</v>
      </c>
      <c r="K20" s="72">
        <f>+$J$19-J20</f>
        <v>-3.5000000000000142E-2</v>
      </c>
      <c r="L20" s="73">
        <v>0.03</v>
      </c>
      <c r="M20" s="61">
        <v>0</v>
      </c>
      <c r="N20" s="62">
        <f>(J20*L20)+M20</f>
        <v>5.7749999999999996E-2</v>
      </c>
      <c r="O20" s="63">
        <f>K20-N20</f>
        <v>-9.2750000000000138E-2</v>
      </c>
    </row>
    <row r="21" spans="1:15">
      <c r="A21" s="71" t="s">
        <v>105</v>
      </c>
      <c r="B21" s="59">
        <f>[2]!'NG3600-EOL,PRIM ACT 1,1'</f>
        <v>2.3250000000000002</v>
      </c>
      <c r="C21" s="72">
        <f t="shared" si="0"/>
        <v>0.24499999999999966</v>
      </c>
      <c r="D21" s="73">
        <v>4.7500000000000001E-2</v>
      </c>
      <c r="E21" s="61">
        <v>1.6400000000000001E-2</v>
      </c>
      <c r="F21" s="62">
        <f>(B21*D21)+E21</f>
        <v>0.12683750000000002</v>
      </c>
      <c r="G21" s="63">
        <f t="shared" si="1"/>
        <v>0.11816249999999964</v>
      </c>
      <c r="I21" s="69" t="s">
        <v>96</v>
      </c>
      <c r="J21" s="59">
        <f>[2]!'NG4900-EOL,PRIM ACT 1,1'</f>
        <v>2.59</v>
      </c>
      <c r="L21" s="73"/>
      <c r="M21" s="61"/>
      <c r="N21" s="62"/>
      <c r="O21" s="63"/>
    </row>
    <row r="22" spans="1:15">
      <c r="A22" s="71" t="s">
        <v>42</v>
      </c>
      <c r="B22" s="59">
        <f>[2]!'NG2300-EOL,PRIM ACT 1,1'</f>
        <v>2.4900000000000002</v>
      </c>
      <c r="C22" s="72">
        <f t="shared" si="0"/>
        <v>7.9999999999999627E-2</v>
      </c>
      <c r="D22" s="73">
        <v>0.05</v>
      </c>
      <c r="E22" s="61">
        <v>2.24E-2</v>
      </c>
      <c r="F22" s="62">
        <f>(B22*D22)+E22</f>
        <v>0.1469</v>
      </c>
      <c r="G22" s="63">
        <f t="shared" si="1"/>
        <v>-6.6900000000000376E-2</v>
      </c>
      <c r="I22" s="71" t="s">
        <v>32</v>
      </c>
      <c r="J22" s="59">
        <f>[2]!'NG3480-EOL,PRIM ACT 1,1'</f>
        <v>1.89</v>
      </c>
      <c r="K22" s="72">
        <f>+$J$21-J22</f>
        <v>0.7</v>
      </c>
      <c r="L22" s="73">
        <v>0.03</v>
      </c>
      <c r="M22" s="61">
        <v>0</v>
      </c>
      <c r="N22" s="62">
        <f>(J22*L22)+M22</f>
        <v>5.6699999999999993E-2</v>
      </c>
      <c r="O22" s="63">
        <f>K22-N22</f>
        <v>0.64329999999999998</v>
      </c>
    </row>
    <row r="23" spans="1:15">
      <c r="A23" s="71" t="s">
        <v>106</v>
      </c>
      <c r="B23" s="59">
        <f>[2]!'NG4700-EOL,PRIM ACT 1,1'</f>
        <v>1.925</v>
      </c>
      <c r="C23" s="72">
        <f t="shared" si="0"/>
        <v>0.6449999999999998</v>
      </c>
      <c r="D23" s="73">
        <v>4.2000000000000003E-2</v>
      </c>
      <c r="E23" s="61">
        <v>0.06</v>
      </c>
      <c r="F23" s="62">
        <f>(B23*D23)+E23</f>
        <v>0.14085</v>
      </c>
      <c r="G23" s="63">
        <f t="shared" si="1"/>
        <v>0.50414999999999976</v>
      </c>
      <c r="I23" s="71" t="s">
        <v>31</v>
      </c>
      <c r="J23" s="59">
        <f>[2]!'NG3540-EOL,PRIM ACT 1,1'</f>
        <v>1.89</v>
      </c>
      <c r="K23" s="72">
        <f>+$J$21-J23</f>
        <v>0.7</v>
      </c>
      <c r="L23" s="73">
        <v>0.03</v>
      </c>
      <c r="M23" s="61">
        <v>0</v>
      </c>
      <c r="N23" s="62">
        <f>(J23*L23)+M23</f>
        <v>5.6699999999999993E-2</v>
      </c>
      <c r="O23" s="63">
        <f>K23-N23</f>
        <v>0.64329999999999998</v>
      </c>
    </row>
    <row r="24" spans="1:15">
      <c r="A24" s="71" t="s">
        <v>94</v>
      </c>
      <c r="B24" s="59">
        <f>[2]!'NG3380-EOL,PRIM ACT 1,1'</f>
        <v>2.4900000000000002</v>
      </c>
      <c r="C24" s="72">
        <f t="shared" si="0"/>
        <v>7.9999999999999627E-2</v>
      </c>
      <c r="D24" s="73">
        <f>1-3.47%</f>
        <v>0.96530000000000005</v>
      </c>
      <c r="E24" s="61">
        <v>4.36E-2</v>
      </c>
      <c r="F24" s="62">
        <f>B24/D24-B24+E24</f>
        <v>0.13310896094478367</v>
      </c>
      <c r="G24" s="63">
        <f t="shared" si="1"/>
        <v>-5.3108960944784039E-2</v>
      </c>
    </row>
    <row r="25" spans="1:15" s="56" customFormat="1">
      <c r="A25" s="69" t="s">
        <v>35</v>
      </c>
      <c r="B25" s="59">
        <f>[2]!'NG5100-EOL,PRIM ACT 1,1'</f>
        <v>2.6349999999999998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[2]!'NG3240-EOL,PRIM ACT 1,1'</f>
        <v>2.6150000000000002</v>
      </c>
      <c r="C26" s="72">
        <f>+$B$25-B26</f>
        <v>1.9999999999999574E-2</v>
      </c>
      <c r="D26" s="73">
        <v>1.37E-2</v>
      </c>
      <c r="E26" s="61">
        <v>0</v>
      </c>
      <c r="F26" s="62">
        <f>(B26*D26)+E26</f>
        <v>3.5825500000000003E-2</v>
      </c>
      <c r="G26" s="63">
        <f>C26-F26</f>
        <v>-1.582550000000043E-2</v>
      </c>
    </row>
    <row r="27" spans="1:15">
      <c r="A27" s="71" t="s">
        <v>21</v>
      </c>
      <c r="B27" s="59">
        <f>[2]!'NG3620-EOL,PRIM ACT 1,1'</f>
        <v>2.57</v>
      </c>
      <c r="C27" s="72">
        <f>+$B$25-B27</f>
        <v>6.4999999999999947E-2</v>
      </c>
      <c r="D27" s="73">
        <v>1.37E-2</v>
      </c>
      <c r="E27" s="61">
        <v>0</v>
      </c>
      <c r="F27" s="62">
        <f>(B27*D27)+E27</f>
        <v>3.5208999999999997E-2</v>
      </c>
      <c r="G27" s="63">
        <f>C27-F27</f>
        <v>2.9790999999999949E-2</v>
      </c>
    </row>
    <row r="28" spans="1:15" s="56" customFormat="1">
      <c r="A28" s="69" t="s">
        <v>34</v>
      </c>
      <c r="B28" s="59">
        <f>[2]!'NG3240-EOL,PRIM ACT 1,1'</f>
        <v>2.6150000000000002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[2]!'NG1900-EOL,PRIM ACT 1,1'</f>
        <v>2.48</v>
      </c>
      <c r="C29" s="72">
        <f>+$B$28-B29</f>
        <v>0.13500000000000023</v>
      </c>
      <c r="D29" s="73">
        <v>2.9073999999999999E-2</v>
      </c>
      <c r="E29" s="61">
        <f>0.013556+0.03</f>
        <v>4.3555999999999997E-2</v>
      </c>
      <c r="F29" s="62">
        <f>(B29*D29)+E29</f>
        <v>0.11565952</v>
      </c>
      <c r="G29" s="63">
        <f>C29-F29</f>
        <v>1.9340480000000229E-2</v>
      </c>
    </row>
    <row r="30" spans="1:15">
      <c r="A30" s="71" t="s">
        <v>41</v>
      </c>
      <c r="B30" s="59">
        <f>[2]!'NG1601-EOL,PRIM ACT 1,1'</f>
        <v>3.7549999999999999</v>
      </c>
      <c r="C30" s="72">
        <f>+$B$28-B30</f>
        <v>-1.1399999999999997</v>
      </c>
      <c r="D30" s="73">
        <v>3.771E-2</v>
      </c>
      <c r="E30" s="61">
        <v>1.7420000000000001E-2</v>
      </c>
      <c r="F30" s="62">
        <f>(B30*D30)+E30</f>
        <v>0.15902105</v>
      </c>
      <c r="G30" s="63">
        <f>C30-F30</f>
        <v>-1.2990210499999997</v>
      </c>
    </row>
    <row r="31" spans="1:15">
      <c r="A31" s="71" t="s">
        <v>95</v>
      </c>
      <c r="B31" s="59">
        <f>[2]!'NG4700-EOL,PRIM ACT 1,1'</f>
        <v>1.925</v>
      </c>
      <c r="C31" s="72">
        <f>+$B$28-B31</f>
        <v>0.69000000000000017</v>
      </c>
      <c r="D31" s="73">
        <v>2.9073999999999999E-2</v>
      </c>
      <c r="E31" s="61">
        <f>E29</f>
        <v>4.3555999999999997E-2</v>
      </c>
      <c r="F31" s="62">
        <f>(B31*D31)+E31</f>
        <v>9.9523449999999999E-2</v>
      </c>
      <c r="G31" s="63">
        <f>C31-F31</f>
        <v>0.59047655000000021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C19" sqref="C19"/>
    </sheetView>
  </sheetViews>
  <sheetFormatPr defaultRowHeight="11.25"/>
  <cols>
    <col min="1" max="1" width="16.140625" style="1" customWidth="1"/>
    <col min="2" max="2" width="5.85546875" style="50" bestFit="1" customWidth="1"/>
    <col min="3" max="4" width="6.140625" style="1" customWidth="1"/>
    <col min="5" max="5" width="6" style="4" bestFit="1" customWidth="1"/>
    <col min="6" max="6" width="5.28515625" style="4" customWidth="1"/>
    <col min="7" max="7" width="5.7109375" style="4" customWidth="1"/>
    <col min="8" max="8" width="5.28515625" style="4" customWidth="1"/>
    <col min="9" max="9" width="5.28515625" style="4" bestFit="1" customWidth="1"/>
    <col min="10" max="10" width="7.28515625" style="4" bestFit="1" customWidth="1"/>
    <col min="11" max="11" width="6.5703125" style="4" bestFit="1" customWidth="1"/>
    <col min="12" max="12" width="7.140625" style="4" bestFit="1" customWidth="1"/>
    <col min="13" max="13" width="7.140625" style="4" customWidth="1"/>
    <col min="14" max="14" width="6.140625" style="4" bestFit="1" customWidth="1"/>
    <col min="15" max="16" width="6.140625" style="4" customWidth="1"/>
    <col min="17" max="17" width="7.28515625" style="4" bestFit="1" customWidth="1"/>
    <col min="18" max="18" width="6.7109375" style="4" customWidth="1"/>
    <col min="19" max="19" width="6" style="4" bestFit="1" customWidth="1"/>
    <col min="20" max="20" width="5.28515625" style="4" bestFit="1" customWidth="1"/>
    <col min="21" max="22" width="5.28515625" style="4" customWidth="1"/>
    <col min="23" max="25" width="5.28515625" style="4" bestFit="1" customWidth="1"/>
    <col min="26" max="26" width="6.28515625" style="1" bestFit="1" customWidth="1"/>
    <col min="27" max="16384" width="9.14062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[2]!'NG1601-EOL,BID,1'</f>
        <v>3.74</v>
      </c>
      <c r="D3" s="15">
        <f>[2]!'NG1601-EOL,ASK,1'</f>
        <v>3.77</v>
      </c>
      <c r="E3" s="49">
        <f t="shared" ref="E3:E27" si="0">+(+C3+D3)/2</f>
        <v>3.7549999999999999</v>
      </c>
    </row>
    <row r="4" spans="1:25">
      <c r="A4" s="1" t="s">
        <v>31</v>
      </c>
      <c r="B4" s="52">
        <v>34860</v>
      </c>
      <c r="C4" s="15">
        <f>[2]!'NG3540-EOL,BID,1'</f>
        <v>1.875</v>
      </c>
      <c r="D4" s="15">
        <f>[2]!'NG3540-EOL,ASK,1'</f>
        <v>1.905</v>
      </c>
      <c r="E4" s="49">
        <f t="shared" si="0"/>
        <v>1.8900000000000001</v>
      </c>
    </row>
    <row r="5" spans="1:25">
      <c r="A5" s="1" t="s">
        <v>32</v>
      </c>
      <c r="B5" s="52">
        <v>33884</v>
      </c>
      <c r="C5" s="15">
        <f>[2]!'NG3480-EOL,BID,1'</f>
        <v>1.875</v>
      </c>
      <c r="D5" s="15">
        <f>[2]!'NG3480-EOL,ASK,1'</f>
        <v>1.905</v>
      </c>
      <c r="E5" s="49">
        <f t="shared" si="0"/>
        <v>1.8900000000000001</v>
      </c>
    </row>
    <row r="6" spans="1:25">
      <c r="A6" s="1" t="s">
        <v>33</v>
      </c>
      <c r="B6" s="52">
        <v>30016</v>
      </c>
      <c r="C6" s="15">
        <f>[2]!'NG3600-EOL,BID,1'</f>
        <v>2.2999999999999998</v>
      </c>
      <c r="D6" s="15">
        <f>[2]!'NG3600-EOL,ASK,1'</f>
        <v>2.35</v>
      </c>
      <c r="E6" s="49">
        <f>+(+C6+D6)/2</f>
        <v>2.3250000000000002</v>
      </c>
    </row>
    <row r="7" spans="1:25">
      <c r="A7" s="1" t="s">
        <v>20</v>
      </c>
      <c r="B7" s="52">
        <v>27761</v>
      </c>
      <c r="C7" s="15">
        <f>[2]!'NG2300-EOL,BID,1'</f>
        <v>2.4750000000000001</v>
      </c>
      <c r="D7" s="15">
        <f>[2]!'NG2300-EOL,ASK,1'</f>
        <v>2.5049999999999999</v>
      </c>
      <c r="E7" s="49">
        <f>+(+C7+D7)/2</f>
        <v>2.4900000000000002</v>
      </c>
    </row>
    <row r="8" spans="1:25">
      <c r="A8" s="1" t="s">
        <v>106</v>
      </c>
      <c r="B8" s="52">
        <v>27825</v>
      </c>
      <c r="C8" s="15">
        <f>[2]!'NG4700-EOL,BID,1'</f>
        <v>1.905</v>
      </c>
      <c r="D8" s="15">
        <f>[2]!'NG4700-EOL,ASK,1'</f>
        <v>1.9450000000000001</v>
      </c>
      <c r="E8" s="49">
        <f>+(+C8+D8)/2</f>
        <v>1.925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[2]!'NG4700-EOL,BID,1'</f>
        <v>1.905</v>
      </c>
      <c r="D12" s="15">
        <f>[2]!'NG4700-EOL,ASK,1'</f>
        <v>1.9450000000000001</v>
      </c>
      <c r="E12" s="49">
        <f t="shared" si="0"/>
        <v>1.925</v>
      </c>
    </row>
    <row r="13" spans="1:25">
      <c r="A13" s="1" t="s">
        <v>96</v>
      </c>
      <c r="B13" s="50">
        <v>27826</v>
      </c>
      <c r="C13" s="15">
        <f>[2]!'NG4900-EOL,BID,1'</f>
        <v>2.5750000000000002</v>
      </c>
      <c r="D13" s="15">
        <f>[2]!'NG4900-EOL,ASK,1'</f>
        <v>2.605</v>
      </c>
      <c r="E13" s="49">
        <f t="shared" si="0"/>
        <v>2.59</v>
      </c>
    </row>
    <row r="14" spans="1:25">
      <c r="A14" s="1" t="s">
        <v>21</v>
      </c>
      <c r="B14" s="52">
        <v>60157</v>
      </c>
      <c r="C14" s="15">
        <f>[2]!'NG3620-EOL,BID,1'</f>
        <v>2.5550000000000002</v>
      </c>
      <c r="D14" s="15">
        <f>[2]!'NG3620-EOL,ASK,1'</f>
        <v>2.585</v>
      </c>
      <c r="E14" s="49">
        <f t="shared" si="0"/>
        <v>2.5700000000000003</v>
      </c>
    </row>
    <row r="15" spans="1:25">
      <c r="A15" s="1" t="s">
        <v>35</v>
      </c>
      <c r="B15" s="52">
        <v>27765</v>
      </c>
      <c r="C15" s="15">
        <f>[2]!'NG5100-EOL,BID,1'</f>
        <v>2.62</v>
      </c>
      <c r="D15" s="15">
        <f>[2]!'NG5100-EOL,ASK,1'</f>
        <v>2.65</v>
      </c>
      <c r="E15" s="49">
        <f t="shared" si="0"/>
        <v>2.6349999999999998</v>
      </c>
    </row>
    <row r="16" spans="1:25">
      <c r="A16" s="1" t="s">
        <v>34</v>
      </c>
      <c r="B16" s="52">
        <v>27827</v>
      </c>
      <c r="C16" s="15">
        <f>[2]!'NG3240-EOL,BID,1'</f>
        <v>2.6150000000000002</v>
      </c>
      <c r="D16" s="15">
        <f>[2]!'NG3240-EOL,ASK,1'</f>
        <v>0</v>
      </c>
      <c r="E16" s="49">
        <f t="shared" si="0"/>
        <v>1.3075000000000001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[2]!'NG3320-EOL,BID,1'</f>
        <v>2.5299999999999998</v>
      </c>
      <c r="D18" s="15">
        <f>[2]!'NG3320-EOL,ASK,1'</f>
        <v>2.56</v>
      </c>
      <c r="E18" s="49">
        <f t="shared" si="0"/>
        <v>2.5449999999999999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[2]!'NG2100-EOL,BID,1'</f>
        <v>2.5350000000000001</v>
      </c>
      <c r="D22" s="15">
        <f>[2]!'NG2100-EOL,ASK,1'</f>
        <v>2.5649999999999999</v>
      </c>
      <c r="E22" s="49">
        <f t="shared" si="0"/>
        <v>2.5499999999999998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[2]!'NG1900-EOL,BID,1'</f>
        <v>2.46</v>
      </c>
      <c r="D25" s="15">
        <f>[2]!'NG1900-EOL,ASK,1'</f>
        <v>2.5</v>
      </c>
      <c r="E25" s="49">
        <f>+(+C25+D25)/2</f>
        <v>2.48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[2]!'NG3600-EOL,BID,1'</f>
        <v>2.2999999999999998</v>
      </c>
      <c r="D27" s="15">
        <f>[2]!'NG3600-EOL,ASK,1'</f>
        <v>2.35</v>
      </c>
      <c r="E27" s="49">
        <f t="shared" si="0"/>
        <v>2.3250000000000002</v>
      </c>
    </row>
    <row r="28" spans="1:5">
      <c r="A28" s="1" t="s">
        <v>42</v>
      </c>
      <c r="B28" s="52">
        <v>27761</v>
      </c>
      <c r="C28" s="15">
        <f>[2]!'NG2300-EOL,BID,1'</f>
        <v>2.4750000000000001</v>
      </c>
      <c r="D28" s="15">
        <f>[2]!'NG2300-EOL,ASK,1'</f>
        <v>2.5049999999999999</v>
      </c>
      <c r="E28" s="49">
        <f>+(+C28+D28)/2</f>
        <v>2.4900000000000002</v>
      </c>
    </row>
    <row r="29" spans="1:5">
      <c r="A29" s="16" t="s">
        <v>94</v>
      </c>
      <c r="B29" s="50">
        <v>52231</v>
      </c>
      <c r="C29" s="15">
        <f>[2]!'NG3380-EOL,BID,1'</f>
        <v>2.4900000000000002</v>
      </c>
      <c r="D29" s="15">
        <f>[2]!'NG3380-EOL,ASK,1'</f>
        <v>0</v>
      </c>
      <c r="E29" s="49">
        <f>+(+C29+D29)/2</f>
        <v>1.2450000000000001</v>
      </c>
    </row>
    <row r="30" spans="1:5">
      <c r="A30" s="1" t="s">
        <v>91</v>
      </c>
      <c r="B30" s="52">
        <v>33885</v>
      </c>
      <c r="C30" s="15">
        <f>[2]!'NG3580-EOL,BID,1'</f>
        <v>1.88</v>
      </c>
      <c r="D30" s="15">
        <f>[2]!'NG3580-EOL,ASK,1'</f>
        <v>1.9</v>
      </c>
      <c r="E30" s="49">
        <f>+(+C30+D30)/2</f>
        <v>1.89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RowHeight="12"/>
  <cols>
    <col min="1" max="1" width="9.140625" style="5"/>
    <col min="2" max="2" width="11.85546875" style="5" customWidth="1"/>
    <col min="3" max="3" width="54.5703125" style="5" bestFit="1" customWidth="1"/>
    <col min="4" max="4" width="9.85546875" style="6" bestFit="1" customWidth="1"/>
    <col min="5" max="5" width="8.85546875" style="6" hidden="1" customWidth="1"/>
    <col min="6" max="6" width="7" style="5" hidden="1" customWidth="1"/>
    <col min="7" max="8" width="8.85546875" style="29" bestFit="1" customWidth="1"/>
    <col min="9" max="16384" width="9.140625" style="5"/>
  </cols>
  <sheetData>
    <row r="1" spans="3:10">
      <c r="C1" s="13" t="s">
        <v>88</v>
      </c>
    </row>
    <row r="2" spans="3:10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.75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.75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2.75">
      <c r="D194"/>
    </row>
    <row r="195" spans="4:10" ht="12.75">
      <c r="D195"/>
    </row>
    <row r="196" spans="4:10" ht="12.75">
      <c r="D196"/>
    </row>
    <row r="197" spans="4:10" ht="12.75">
      <c r="D197"/>
    </row>
    <row r="198" spans="4:10" ht="12.75">
      <c r="D198"/>
    </row>
    <row r="199" spans="4:10" ht="12.75">
      <c r="D199"/>
    </row>
    <row r="200" spans="4:10" ht="12.75">
      <c r="D200"/>
    </row>
    <row r="201" spans="4:10" ht="12.75">
      <c r="D201"/>
    </row>
    <row r="202" spans="4:10" ht="12.75">
      <c r="D202"/>
    </row>
    <row r="203" spans="4:10" ht="12.75">
      <c r="D203"/>
    </row>
    <row r="204" spans="4:10" ht="12.75">
      <c r="D204"/>
    </row>
    <row r="205" spans="4:10" ht="12.75">
      <c r="D205"/>
    </row>
    <row r="206" spans="4:10" ht="12.75">
      <c r="D206"/>
    </row>
    <row r="207" spans="4:10" ht="12.75">
      <c r="D207"/>
    </row>
    <row r="208" spans="4:10" ht="12.75">
      <c r="D208"/>
    </row>
    <row r="209" spans="4:4" ht="12.75">
      <c r="D209"/>
    </row>
    <row r="210" spans="4:4" ht="12.75">
      <c r="D210"/>
    </row>
    <row r="211" spans="4:4" ht="12.75">
      <c r="D211"/>
    </row>
    <row r="212" spans="4:4" ht="12.75">
      <c r="D212"/>
    </row>
    <row r="213" spans="4:4" ht="12.75">
      <c r="D213"/>
    </row>
    <row r="214" spans="4:4" ht="12.75">
      <c r="D214"/>
    </row>
    <row r="215" spans="4:4" ht="12.75">
      <c r="D215"/>
    </row>
    <row r="216" spans="4:4" ht="12.75">
      <c r="D216"/>
    </row>
    <row r="217" spans="4:4" ht="12.75">
      <c r="D217"/>
    </row>
    <row r="218" spans="4:4" ht="12.75">
      <c r="D218"/>
    </row>
    <row r="219" spans="4:4" ht="12.75">
      <c r="D219"/>
    </row>
    <row r="220" spans="4:4" ht="12.75">
      <c r="D220"/>
    </row>
    <row r="221" spans="4:4" ht="12.75">
      <c r="D221"/>
    </row>
    <row r="222" spans="4:4" ht="12.75">
      <c r="D222"/>
    </row>
    <row r="223" spans="4:4" ht="12.75">
      <c r="D223"/>
    </row>
    <row r="224" spans="4:4" ht="12.75">
      <c r="D224"/>
    </row>
    <row r="225" spans="4:4" ht="12.75">
      <c r="D225"/>
    </row>
    <row r="226" spans="4:4" ht="12.75">
      <c r="D226"/>
    </row>
    <row r="227" spans="4:4" ht="12.75">
      <c r="D227"/>
    </row>
    <row r="228" spans="4:4" ht="12.75">
      <c r="D228"/>
    </row>
    <row r="229" spans="4:4" ht="12.75">
      <c r="D229"/>
    </row>
    <row r="230" spans="4:4" ht="12.75">
      <c r="D230"/>
    </row>
    <row r="231" spans="4:4" ht="12.75">
      <c r="D231"/>
    </row>
    <row r="232" spans="4:4" ht="12.75">
      <c r="D232"/>
    </row>
    <row r="233" spans="4:4" ht="12.75">
      <c r="D233"/>
    </row>
    <row r="234" spans="4:4" ht="12.75">
      <c r="D234"/>
    </row>
    <row r="235" spans="4:4" ht="12.75">
      <c r="D235"/>
    </row>
    <row r="236" spans="4:4" ht="12.75">
      <c r="D236"/>
    </row>
    <row r="237" spans="4:4" ht="12.75">
      <c r="D237"/>
    </row>
    <row r="238" spans="4:4" ht="12.75">
      <c r="D238"/>
    </row>
    <row r="239" spans="4:4" ht="12.75">
      <c r="D239"/>
    </row>
    <row r="240" spans="4:4" ht="12.75">
      <c r="D240"/>
    </row>
    <row r="241" spans="4:4" ht="12.75">
      <c r="D241"/>
    </row>
    <row r="242" spans="4:4" ht="12.75">
      <c r="D242"/>
    </row>
    <row r="243" spans="4:4" ht="12.75">
      <c r="D243"/>
    </row>
    <row r="244" spans="4:4" ht="12.75">
      <c r="D244"/>
    </row>
    <row r="245" spans="4:4" ht="12.75">
      <c r="D245"/>
    </row>
    <row r="246" spans="4:4" ht="12.75">
      <c r="D246"/>
    </row>
    <row r="247" spans="4:4" ht="12.75">
      <c r="D247"/>
    </row>
    <row r="248" spans="4:4" ht="12.75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409575</xdr:colOff>
                <xdr:row>0</xdr:row>
                <xdr:rowOff>38100</xdr:rowOff>
              </from>
              <to>
                <xdr:col>1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2.75"/>
  <cols>
    <col min="1" max="1" width="15.28515625" customWidth="1"/>
    <col min="2" max="2" width="8.42578125" style="40" customWidth="1"/>
    <col min="3" max="3" width="8.28515625" style="40" customWidth="1"/>
    <col min="4" max="4" width="11.42578125" customWidth="1"/>
  </cols>
  <sheetData>
    <row r="1" spans="1:4" ht="18.95" customHeight="1">
      <c r="B1" s="41" t="s">
        <v>43</v>
      </c>
      <c r="C1" s="41" t="s">
        <v>44</v>
      </c>
      <c r="D1" s="42" t="s">
        <v>45</v>
      </c>
    </row>
    <row r="2" spans="1:4" ht="18.95" customHeight="1">
      <c r="A2" t="s">
        <v>46</v>
      </c>
    </row>
    <row r="3" spans="1:4" ht="18.95" customHeight="1">
      <c r="A3" s="42" t="s">
        <v>47</v>
      </c>
      <c r="B3" s="43"/>
      <c r="C3" s="43"/>
    </row>
    <row r="4" spans="1:4" ht="18.95" customHeight="1">
      <c r="A4" s="44" t="s">
        <v>48</v>
      </c>
      <c r="B4" s="43">
        <v>3.47</v>
      </c>
      <c r="C4" s="45">
        <v>2.5999999999999999E-2</v>
      </c>
    </row>
    <row r="5" spans="1:4" ht="18.95" customHeight="1">
      <c r="A5" s="44" t="s">
        <v>49</v>
      </c>
      <c r="B5" s="43">
        <v>3.47</v>
      </c>
      <c r="C5" s="45">
        <v>4.36E-2</v>
      </c>
    </row>
    <row r="6" spans="1:4" ht="18.95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95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95" customHeight="1">
      <c r="A8" s="44" t="s">
        <v>52</v>
      </c>
      <c r="B8" s="43">
        <v>3.47</v>
      </c>
      <c r="C8" s="45">
        <v>2.8799999999999999E-2</v>
      </c>
    </row>
    <row r="9" spans="1:4" ht="18.95" customHeight="1">
      <c r="A9" s="44" t="s">
        <v>53</v>
      </c>
      <c r="B9" s="43">
        <v>3.47</v>
      </c>
      <c r="C9" s="45">
        <v>3.15E-2</v>
      </c>
    </row>
    <row r="10" spans="1:4" ht="18.95" customHeight="1">
      <c r="A10" s="44" t="s">
        <v>54</v>
      </c>
      <c r="B10" s="43">
        <v>3.47</v>
      </c>
      <c r="C10" s="45">
        <v>2.7799999999999998E-2</v>
      </c>
    </row>
    <row r="11" spans="1:4" ht="18.95" customHeight="1">
      <c r="A11" s="44" t="s">
        <v>55</v>
      </c>
      <c r="B11" s="43">
        <v>3.47</v>
      </c>
      <c r="C11" s="45">
        <v>4.5400000000000003E-2</v>
      </c>
    </row>
    <row r="12" spans="1:4" ht="18.95" customHeight="1">
      <c r="A12" s="44" t="s">
        <v>56</v>
      </c>
      <c r="B12" s="43">
        <v>3.47</v>
      </c>
      <c r="C12" s="45">
        <v>2.5999999999999999E-2</v>
      </c>
    </row>
    <row r="13" spans="1:4" ht="18.95" customHeight="1">
      <c r="A13" s="44" t="s">
        <v>89</v>
      </c>
      <c r="B13" s="43">
        <v>1.56</v>
      </c>
      <c r="C13" s="45">
        <v>1.7600000000000001E-2</v>
      </c>
    </row>
    <row r="14" spans="1:4" ht="18.95" customHeight="1">
      <c r="A14" s="44" t="s">
        <v>57</v>
      </c>
      <c r="B14" s="43">
        <v>1.31</v>
      </c>
      <c r="C14" s="45">
        <v>1.7600000000000001E-2</v>
      </c>
    </row>
    <row r="15" spans="1:4" ht="18.95" customHeight="1">
      <c r="A15" s="44" t="s">
        <v>58</v>
      </c>
      <c r="B15" s="43">
        <v>1.31</v>
      </c>
      <c r="C15" s="45">
        <v>0</v>
      </c>
    </row>
    <row r="16" spans="1:4" ht="18.95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Jan Havlíček</cp:lastModifiedBy>
  <cp:lastPrinted>2001-10-09T17:56:23Z</cp:lastPrinted>
  <dcterms:created xsi:type="dcterms:W3CDTF">2000-02-07T19:46:34Z</dcterms:created>
  <dcterms:modified xsi:type="dcterms:W3CDTF">2023-09-10T17:38:59Z</dcterms:modified>
</cp:coreProperties>
</file>